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150" windowWidth="11895" windowHeight="9135" tabRatio="935" firstSheet="52" activeTab="55"/>
  </bookViews>
  <sheets>
    <sheet name="First-Page" sheetId="110" r:id="rId1"/>
    <sheet name="Contents" sheetId="140" r:id="rId2"/>
    <sheet name="Sheet1" sheetId="134" r:id="rId3"/>
    <sheet name="AT-1-Gen_Info " sheetId="56" r:id="rId4"/>
    <sheet name="AT-2-S1 BUDGET" sheetId="96" r:id="rId5"/>
    <sheet name="AT_2A_fundflow" sheetId="99" r:id="rId6"/>
    <sheet name="AT-2B_DBT" sheetId="156" r:id="rId7"/>
    <sheet name="AT-3" sheetId="100" r:id="rId8"/>
    <sheet name="AT3A_cvrg(Insti)_PY" sheetId="1" r:id="rId9"/>
    <sheet name="AT3B_cvrg(Insti)_UPY " sheetId="58" r:id="rId10"/>
    <sheet name="AT3C_cvrg(Insti)_UPY " sheetId="59" r:id="rId11"/>
    <sheet name="enrolment vs availed_PY" sheetId="60" r:id="rId12"/>
    <sheet name="enrolment vs availed_UPY" sheetId="47" r:id="rId13"/>
    <sheet name="AT-4B" sheetId="141" r:id="rId14"/>
    <sheet name="T5_PLAN_vs_PRFM" sheetId="4" r:id="rId15"/>
    <sheet name="T5A_PLAN_vs_PRFM " sheetId="111" r:id="rId16"/>
    <sheet name="T5B_PLAN_vs_PRFM  (2)" sheetId="127" r:id="rId17"/>
    <sheet name="T5C_Drought_PLAN_vs_PRFM " sheetId="113" r:id="rId18"/>
    <sheet name="T5D_Drought_PLAN_vs_PRFM  " sheetId="112" r:id="rId19"/>
    <sheet name="T6_FG_py_Utlsn" sheetId="5" r:id="rId20"/>
    <sheet name="T6A_FG_Upy_Utlsn " sheetId="74" r:id="rId21"/>
    <sheet name="T6B_Pay_FG_FCI_Pry" sheetId="86" r:id="rId22"/>
    <sheet name="T6C_Coarse_Grain" sheetId="128" r:id="rId23"/>
    <sheet name="T7_CC_PY_Utlsn" sheetId="7" r:id="rId24"/>
    <sheet name="T7ACC_UPY_Utlsn " sheetId="75" r:id="rId25"/>
    <sheet name="AT-8_Hon_CCH_Pry" sheetId="88" r:id="rId26"/>
    <sheet name="AT-8A_Hon_CCH_UPry" sheetId="114" r:id="rId27"/>
    <sheet name="AT9_TA" sheetId="13" r:id="rId28"/>
    <sheet name="AT10_MME" sheetId="14" r:id="rId29"/>
    <sheet name="AT10A_" sheetId="138" r:id="rId30"/>
    <sheet name="AT-10 B" sheetId="121" r:id="rId31"/>
    <sheet name="AT-10 C" sheetId="123" r:id="rId32"/>
    <sheet name="AT-10D" sheetId="102" r:id="rId33"/>
    <sheet name="AT-10 E" sheetId="142" r:id="rId34"/>
    <sheet name="AT-10 F" sheetId="155" r:id="rId35"/>
    <sheet name="AT11_KS Year wise" sheetId="115" r:id="rId36"/>
    <sheet name="AT11A_KS-District wise" sheetId="16" r:id="rId37"/>
    <sheet name="AT12_KD-New" sheetId="26" r:id="rId38"/>
    <sheet name="AT12A_KD-Replacement" sheetId="117" r:id="rId39"/>
    <sheet name="Mode of cooking" sheetId="103" r:id="rId40"/>
    <sheet name="AT-14" sheetId="124" r:id="rId41"/>
    <sheet name="AT-14 A" sheetId="135" r:id="rId42"/>
    <sheet name="AT-15" sheetId="132" r:id="rId43"/>
    <sheet name="AT-16" sheetId="133" r:id="rId44"/>
    <sheet name="AT_17_Coverage-RBSK " sheetId="93" r:id="rId45"/>
    <sheet name="AT18_Details_Community " sheetId="66" r:id="rId46"/>
    <sheet name="AT_19_Impl_Agency" sheetId="84" r:id="rId47"/>
    <sheet name="AT_20_CentralCookingagency " sheetId="119" r:id="rId48"/>
    <sheet name="AT-21" sheetId="105" r:id="rId49"/>
    <sheet name="AT-22" sheetId="108" r:id="rId50"/>
    <sheet name="AT-23 MIS" sheetId="101" r:id="rId51"/>
    <sheet name="AT-23A _AMS" sheetId="139" r:id="rId52"/>
    <sheet name="AT-24" sheetId="104" r:id="rId53"/>
    <sheet name="AT-25" sheetId="109" r:id="rId54"/>
    <sheet name="Sheet1 (2)" sheetId="137" r:id="rId55"/>
    <sheet name="AT26_NoWD" sheetId="27" r:id="rId56"/>
    <sheet name="AT26A_NoWD" sheetId="28" r:id="rId57"/>
    <sheet name="AT27_Req_FG_CA_Pry" sheetId="29" r:id="rId58"/>
    <sheet name="AT27A_Req_FG_CA_U Pry " sheetId="144" r:id="rId59"/>
    <sheet name="AT27B_Req_FG_CA_N CLP" sheetId="145" r:id="rId60"/>
    <sheet name="AT27C_Req_FG_Drought -Pry " sheetId="146" r:id="rId61"/>
    <sheet name="AT27D_Req_FG_Drought -UPry " sheetId="147" r:id="rId62"/>
    <sheet name="AT_28_RqmtKitchen" sheetId="62" r:id="rId63"/>
    <sheet name="AT-28A_RqmtPlinthArea" sheetId="78" r:id="rId64"/>
    <sheet name="AT-28B_Kitchen repair" sheetId="152" r:id="rId65"/>
    <sheet name="AT29_New_KD " sheetId="154" r:id="rId66"/>
    <sheet name="AT29_A_Replacement KD" sheetId="153" r:id="rId67"/>
    <sheet name="AT-30_Coook-cum-Helper" sheetId="65" r:id="rId68"/>
    <sheet name="AT_31_Budget_provision " sheetId="98" r:id="rId69"/>
    <sheet name="AT32_Drought Pry Util" sheetId="148" r:id="rId70"/>
    <sheet name="AT-32A Drought UPry Util" sheetId="149" r:id="rId71"/>
    <sheet name="Sheet2" sheetId="157" r:id="rId72"/>
  </sheets>
  <definedNames>
    <definedName name="_xlnm.Print_Area" localSheetId="44">'AT_17_Coverage-RBSK '!$A$1:$L$30</definedName>
    <definedName name="_xlnm.Print_Area" localSheetId="46">AT_19_Impl_Agency!$A$1:$J$31</definedName>
    <definedName name="_xlnm.Print_Area" localSheetId="47">'AT_20_CentralCookingagency '!$A$1:$M$33</definedName>
    <definedName name="_xlnm.Print_Area" localSheetId="62">AT_28_RqmtKitchen!$A$1:$R$28</definedName>
    <definedName name="_xlnm.Print_Area" localSheetId="5">AT_2A_fundflow!$A$1:$V$26</definedName>
    <definedName name="_xlnm.Print_Area" localSheetId="68">'AT_31_Budget_provision '!$A$1:$W$41</definedName>
    <definedName name="_xlnm.Print_Area" localSheetId="30">'AT-10 B'!$A$1:$I$28</definedName>
    <definedName name="_xlnm.Print_Area" localSheetId="31">'AT-10 C'!$A$1:$J$20</definedName>
    <definedName name="_xlnm.Print_Area" localSheetId="33">'AT-10 E'!$A$1:$H$27</definedName>
    <definedName name="_xlnm.Print_Area" localSheetId="34">'AT-10 F'!$A$1:$H$26</definedName>
    <definedName name="_xlnm.Print_Area" localSheetId="28">AT10_MME!$A$1:$H$33</definedName>
    <definedName name="_xlnm.Print_Area" localSheetId="29">AT10A_!$A$1:$E$29</definedName>
    <definedName name="_xlnm.Print_Area" localSheetId="32">'AT-10D'!$A$1:$H$35</definedName>
    <definedName name="_xlnm.Print_Area" localSheetId="35">'AT11_KS Year wise'!$A$1:$K$35</definedName>
    <definedName name="_xlnm.Print_Area" localSheetId="36">'AT11A_KS-District wise'!$A$1:$K$32</definedName>
    <definedName name="_xlnm.Print_Area" localSheetId="37">'AT12_KD-New'!$A$1:$K$28</definedName>
    <definedName name="_xlnm.Print_Area" localSheetId="38">'AT12A_KD-Replacement'!$A$1:$K$30</definedName>
    <definedName name="_xlnm.Print_Area" localSheetId="40">'AT-14'!$A$1:$N$28</definedName>
    <definedName name="_xlnm.Print_Area" localSheetId="41">'AT-14 A'!$A$1:$H$26</definedName>
    <definedName name="_xlnm.Print_Area" localSheetId="42">'AT-15'!$A$1:$L$29</definedName>
    <definedName name="_xlnm.Print_Area" localSheetId="43">'AT-16'!$A$1:$K$26</definedName>
    <definedName name="_xlnm.Print_Area" localSheetId="45">'AT18_Details_Community '!$A$1:$F$30</definedName>
    <definedName name="_xlnm.Print_Area" localSheetId="3">'AT-1-Gen_Info '!$A$1:$T$58</definedName>
    <definedName name="_xlnm.Print_Area" localSheetId="51">'AT-23A _AMS'!$A$1:$L$33</definedName>
    <definedName name="_xlnm.Print_Area" localSheetId="52">'AT-24'!$A$1:$M$29</definedName>
    <definedName name="_xlnm.Print_Area" localSheetId="53">'AT-25'!$A$1:$F$47</definedName>
    <definedName name="_xlnm.Print_Area" localSheetId="55">AT26_NoWD!$A$1:$L$33</definedName>
    <definedName name="_xlnm.Print_Area" localSheetId="56">AT26A_NoWD!$A$1:$K$32</definedName>
    <definedName name="_xlnm.Print_Area" localSheetId="57">AT27_Req_FG_CA_Pry!$A$1:$T$34</definedName>
    <definedName name="_xlnm.Print_Area" localSheetId="58">'AT27A_Req_FG_CA_U Pry '!$A$1:$T$29</definedName>
    <definedName name="_xlnm.Print_Area" localSheetId="59">'AT27B_Req_FG_CA_N CLP'!$A$1:$P$29</definedName>
    <definedName name="_xlnm.Print_Area" localSheetId="60">'AT27C_Req_FG_Drought -Pry '!$A$1:$P$28</definedName>
    <definedName name="_xlnm.Print_Area" localSheetId="61">'AT27D_Req_FG_Drought -UPry '!$A$1:$P$27</definedName>
    <definedName name="_xlnm.Print_Area" localSheetId="63">'AT-28A_RqmtPlinthArea'!$A$1:$S$32</definedName>
    <definedName name="_xlnm.Print_Area" localSheetId="64">'AT-28B_Kitchen repair'!$A$1:$G$26</definedName>
    <definedName name="_xlnm.Print_Area" localSheetId="66">'AT29_A_Replacement KD'!$A$1:$V$31</definedName>
    <definedName name="_xlnm.Print_Area" localSheetId="65">'AT29_New_KD '!$A$1:$V$30</definedName>
    <definedName name="_xlnm.Print_Area" localSheetId="6">'AT-2B_DBT'!$A$1:$L$36</definedName>
    <definedName name="_xlnm.Print_Area" localSheetId="4">'AT-2-S1 BUDGET'!$A$1:$V$34</definedName>
    <definedName name="_xlnm.Print_Area" localSheetId="67">'AT-30_Coook-cum-Helper'!$A$1:$L$30</definedName>
    <definedName name="_xlnm.Print_Area" localSheetId="69">'AT32_Drought Pry Util'!$A$1:$L$30</definedName>
    <definedName name="_xlnm.Print_Area" localSheetId="70">'AT-32A Drought UPry Util'!$A$1:$L$29</definedName>
    <definedName name="_xlnm.Print_Area" localSheetId="8">'AT3A_cvrg(Insti)_PY'!$A$1:$N$32</definedName>
    <definedName name="_xlnm.Print_Area" localSheetId="9">'AT3B_cvrg(Insti)_UPY '!$A$1:$N$32</definedName>
    <definedName name="_xlnm.Print_Area" localSheetId="10">'AT3C_cvrg(Insti)_UPY '!$A$1:$N$32</definedName>
    <definedName name="_xlnm.Print_Area" localSheetId="25">'AT-8_Hon_CCH_Pry'!$A$1:$V$33</definedName>
    <definedName name="_xlnm.Print_Area" localSheetId="26">'AT-8A_Hon_CCH_UPry'!$A$1:$V$32</definedName>
    <definedName name="_xlnm.Print_Area" localSheetId="27">AT9_TA!$A$1:$I$30</definedName>
    <definedName name="_xlnm.Print_Area" localSheetId="1">Contents!$A$1:$C$69</definedName>
    <definedName name="_xlnm.Print_Area" localSheetId="11">'enrolment vs availed_PY'!$A$1:$Q$34</definedName>
    <definedName name="_xlnm.Print_Area" localSheetId="12">'enrolment vs availed_UPY'!$A$1:$Q$34</definedName>
    <definedName name="_xlnm.Print_Area" localSheetId="0">'First-Page'!$A$1:$O$42</definedName>
    <definedName name="_xlnm.Print_Area" localSheetId="39">'Mode of cooking'!$A$1:$H$26</definedName>
    <definedName name="_xlnm.Print_Area" localSheetId="2">Sheet1!$A$1:$J$24</definedName>
    <definedName name="_xlnm.Print_Area" localSheetId="54">'Sheet1 (2)'!$A$1:$J$24</definedName>
    <definedName name="_xlnm.Print_Area" localSheetId="14">T5_PLAN_vs_PRFM!$A$1:$J$29</definedName>
    <definedName name="_xlnm.Print_Area" localSheetId="15">'T5A_PLAN_vs_PRFM '!$A$1:$J$27</definedName>
    <definedName name="_xlnm.Print_Area" localSheetId="16">'T5B_PLAN_vs_PRFM  (2)'!$A$1:$J$27</definedName>
    <definedName name="_xlnm.Print_Area" localSheetId="17">'T5C_Drought_PLAN_vs_PRFM '!$A$1:$J$28</definedName>
    <definedName name="_xlnm.Print_Area" localSheetId="18">'T5D_Drought_PLAN_vs_PRFM  '!$A$1:$J$27</definedName>
    <definedName name="_xlnm.Print_Area" localSheetId="19">T6_FG_py_Utlsn!$A$1:$L$30</definedName>
    <definedName name="_xlnm.Print_Area" localSheetId="20">'T6A_FG_Upy_Utlsn '!$A$1:$L$31</definedName>
    <definedName name="_xlnm.Print_Area" localSheetId="21">T6B_Pay_FG_FCI_Pry!$A$1:$M$33</definedName>
    <definedName name="_xlnm.Print_Area" localSheetId="22">T6C_Coarse_Grain!$A$1:$L$29</definedName>
    <definedName name="_xlnm.Print_Area" localSheetId="23">T7_CC_PY_Utlsn!$A$1:$Q$34</definedName>
    <definedName name="_xlnm.Print_Area" localSheetId="24">'T7ACC_UPY_Utlsn '!$A$1:$Q$31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39" l="1"/>
  <c r="G21" i="60"/>
  <c r="L21" i="60"/>
  <c r="L20" i="60"/>
  <c r="G20" i="60"/>
  <c r="K21" i="4" l="1"/>
  <c r="M20" i="60"/>
  <c r="L20" i="47"/>
  <c r="J21" i="4" l="1"/>
  <c r="D23" i="4"/>
  <c r="D21" i="4"/>
  <c r="E20" i="101"/>
  <c r="D20" i="101"/>
  <c r="E18" i="142"/>
  <c r="D26" i="26"/>
  <c r="C25" i="26"/>
  <c r="E29" i="115"/>
  <c r="D29" i="115"/>
  <c r="D25" i="88"/>
  <c r="J22" i="111"/>
  <c r="G27" i="14" l="1"/>
  <c r="C29" i="14"/>
  <c r="V25" i="88" l="1"/>
  <c r="G11" i="47"/>
  <c r="G12" i="47"/>
  <c r="G13" i="47"/>
  <c r="G14" i="47"/>
  <c r="G15" i="47"/>
  <c r="G16" i="47"/>
  <c r="G17" i="47"/>
  <c r="G18" i="47"/>
  <c r="L22" i="59"/>
  <c r="L23" i="59"/>
  <c r="L24" i="59"/>
  <c r="L25" i="59"/>
  <c r="L26" i="59"/>
  <c r="L27" i="59"/>
  <c r="L28" i="59"/>
  <c r="L29" i="59"/>
  <c r="L21" i="59"/>
  <c r="G22" i="59"/>
  <c r="G23" i="59"/>
  <c r="G24" i="59"/>
  <c r="G25" i="59"/>
  <c r="G26" i="59"/>
  <c r="G27" i="59"/>
  <c r="G28" i="59"/>
  <c r="G29" i="59"/>
  <c r="G21" i="59"/>
  <c r="G25" i="144"/>
  <c r="G25" i="29"/>
  <c r="E29" i="14"/>
  <c r="E30" i="14"/>
  <c r="E23" i="86"/>
  <c r="I22" i="111"/>
  <c r="I22" i="4"/>
  <c r="E26" i="5"/>
  <c r="E25" i="5"/>
  <c r="D27" i="5"/>
  <c r="E27" i="5" s="1"/>
  <c r="D25" i="5"/>
  <c r="D26" i="5"/>
  <c r="H22" i="13"/>
  <c r="N26" i="7"/>
  <c r="P25" i="88"/>
  <c r="K31" i="88"/>
  <c r="I32" i="7"/>
  <c r="D21" i="5"/>
  <c r="D22" i="5" s="1"/>
  <c r="E21" i="5"/>
  <c r="F21" i="5"/>
  <c r="G21" i="5"/>
  <c r="E22" i="5"/>
  <c r="C22" i="5"/>
  <c r="C21" i="5"/>
  <c r="D23" i="88"/>
  <c r="D24" i="88" s="1"/>
  <c r="E23" i="88"/>
  <c r="F23" i="88"/>
  <c r="F24" i="88" s="1"/>
  <c r="G23" i="88"/>
  <c r="H23" i="88"/>
  <c r="H24" i="88" s="1"/>
  <c r="I23" i="88"/>
  <c r="J23" i="88"/>
  <c r="J24" i="88" s="1"/>
  <c r="K23" i="88"/>
  <c r="L23" i="88"/>
  <c r="L24" i="88" s="1"/>
  <c r="M23" i="88"/>
  <c r="N23" i="88"/>
  <c r="N24" i="88" s="1"/>
  <c r="O23" i="88"/>
  <c r="P23" i="88"/>
  <c r="P24" i="88" s="1"/>
  <c r="Q23" i="88"/>
  <c r="R23" i="88"/>
  <c r="R24" i="88" s="1"/>
  <c r="S23" i="88"/>
  <c r="T23" i="88"/>
  <c r="T24" i="88" s="1"/>
  <c r="U23" i="88"/>
  <c r="V23" i="88"/>
  <c r="V24" i="88" s="1"/>
  <c r="E24" i="88"/>
  <c r="G24" i="88"/>
  <c r="I24" i="88"/>
  <c r="K24" i="88"/>
  <c r="M24" i="88"/>
  <c r="O24" i="88"/>
  <c r="Q24" i="88"/>
  <c r="S24" i="88"/>
  <c r="U24" i="88"/>
  <c r="C24" i="88"/>
  <c r="C23" i="88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C24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C23" i="7"/>
  <c r="E31" i="14" l="1"/>
  <c r="V23" i="114"/>
  <c r="V22" i="114"/>
  <c r="D23" i="156"/>
  <c r="C23" i="156"/>
  <c r="F52" i="56"/>
  <c r="C52" i="56"/>
  <c r="G51" i="56"/>
  <c r="D51" i="56"/>
  <c r="F20" i="111" l="1"/>
  <c r="T12" i="153"/>
  <c r="V12" i="153" s="1"/>
  <c r="U12" i="153"/>
  <c r="T13" i="153"/>
  <c r="U13" i="153"/>
  <c r="V13" i="153"/>
  <c r="T14" i="153"/>
  <c r="U14" i="153"/>
  <c r="V14" i="153"/>
  <c r="T15" i="153"/>
  <c r="V15" i="153" s="1"/>
  <c r="U15" i="153"/>
  <c r="T16" i="153"/>
  <c r="V16" i="153" s="1"/>
  <c r="U16" i="153"/>
  <c r="T17" i="153"/>
  <c r="U17" i="153"/>
  <c r="V17" i="153"/>
  <c r="T18" i="153"/>
  <c r="U18" i="153"/>
  <c r="V18" i="153"/>
  <c r="S12" i="153"/>
  <c r="S13" i="153"/>
  <c r="S14" i="153"/>
  <c r="S15" i="153"/>
  <c r="S16" i="153"/>
  <c r="S17" i="153"/>
  <c r="S18" i="153"/>
  <c r="R12" i="153"/>
  <c r="P12" i="153" s="1"/>
  <c r="R13" i="153"/>
  <c r="P13" i="153" s="1"/>
  <c r="R14" i="153"/>
  <c r="P14" i="153" s="1"/>
  <c r="P15" i="153"/>
  <c r="Q15" i="153"/>
  <c r="R15" i="153"/>
  <c r="Q16" i="153"/>
  <c r="R16" i="153"/>
  <c r="P16" i="153" s="1"/>
  <c r="R17" i="153"/>
  <c r="Q17" i="153" s="1"/>
  <c r="P18" i="153"/>
  <c r="Q18" i="153"/>
  <c r="R18" i="153"/>
  <c r="N12" i="153"/>
  <c r="M12" i="153" s="1"/>
  <c r="M13" i="153"/>
  <c r="N13" i="153"/>
  <c r="L13" i="153" s="1"/>
  <c r="N14" i="153"/>
  <c r="L14" i="153" s="1"/>
  <c r="L15" i="153"/>
  <c r="M15" i="153"/>
  <c r="N15" i="153"/>
  <c r="L16" i="153"/>
  <c r="N16" i="153"/>
  <c r="M16" i="153" s="1"/>
  <c r="N17" i="153"/>
  <c r="L17" i="153" s="1"/>
  <c r="N18" i="153"/>
  <c r="M18" i="153" s="1"/>
  <c r="J12" i="153"/>
  <c r="I12" i="153" s="1"/>
  <c r="J13" i="153"/>
  <c r="H13" i="153" s="1"/>
  <c r="J14" i="153"/>
  <c r="H14" i="153" s="1"/>
  <c r="H15" i="153"/>
  <c r="I15" i="153"/>
  <c r="J15" i="153"/>
  <c r="I16" i="153"/>
  <c r="J16" i="153"/>
  <c r="H16" i="153" s="1"/>
  <c r="J17" i="153"/>
  <c r="H17" i="153" s="1"/>
  <c r="H18" i="153"/>
  <c r="I18" i="153"/>
  <c r="J18" i="153"/>
  <c r="F12" i="153"/>
  <c r="E12" i="153" s="1"/>
  <c r="F13" i="153"/>
  <c r="D13" i="153" s="1"/>
  <c r="F14" i="153"/>
  <c r="E14" i="153" s="1"/>
  <c r="E15" i="153"/>
  <c r="F15" i="153"/>
  <c r="D15" i="153" s="1"/>
  <c r="E16" i="153"/>
  <c r="F16" i="153"/>
  <c r="D16" i="153" s="1"/>
  <c r="D17" i="153"/>
  <c r="E17" i="153"/>
  <c r="F17" i="153"/>
  <c r="D18" i="153"/>
  <c r="E18" i="153"/>
  <c r="F18" i="153"/>
  <c r="Q12" i="153" l="1"/>
  <c r="P17" i="153"/>
  <c r="Q14" i="153"/>
  <c r="Q13" i="153"/>
  <c r="L18" i="153"/>
  <c r="M17" i="153"/>
  <c r="L12" i="153"/>
  <c r="M14" i="153"/>
  <c r="I17" i="153"/>
  <c r="H12" i="153"/>
  <c r="I14" i="153"/>
  <c r="I13" i="153"/>
  <c r="D14" i="153"/>
  <c r="D12" i="153"/>
  <c r="E13" i="153"/>
  <c r="C12" i="65" l="1"/>
  <c r="D12" i="65"/>
  <c r="E12" i="65"/>
  <c r="K12" i="65" s="1"/>
  <c r="G12" i="65"/>
  <c r="H12" i="65"/>
  <c r="I12" i="65"/>
  <c r="C13" i="65"/>
  <c r="D13" i="65"/>
  <c r="E13" i="65"/>
  <c r="G13" i="65"/>
  <c r="H13" i="65"/>
  <c r="I13" i="65"/>
  <c r="K13" i="65"/>
  <c r="C14" i="65"/>
  <c r="D14" i="65"/>
  <c r="E14" i="65"/>
  <c r="K14" i="65" s="1"/>
  <c r="G14" i="65"/>
  <c r="H14" i="65"/>
  <c r="I14" i="65"/>
  <c r="C15" i="65"/>
  <c r="D15" i="65"/>
  <c r="E15" i="65"/>
  <c r="K15" i="65" s="1"/>
  <c r="G15" i="65"/>
  <c r="H15" i="65"/>
  <c r="I15" i="65"/>
  <c r="C16" i="65"/>
  <c r="D16" i="65"/>
  <c r="E16" i="65"/>
  <c r="G16" i="65"/>
  <c r="H16" i="65"/>
  <c r="I16" i="65"/>
  <c r="K16" i="65"/>
  <c r="C17" i="65"/>
  <c r="D17" i="65"/>
  <c r="E17" i="65"/>
  <c r="K17" i="65" s="1"/>
  <c r="G17" i="65"/>
  <c r="H17" i="65"/>
  <c r="I17" i="65"/>
  <c r="C18" i="65"/>
  <c r="D18" i="65"/>
  <c r="E18" i="65"/>
  <c r="G18" i="65"/>
  <c r="H18" i="65"/>
  <c r="I18" i="65"/>
  <c r="K18" i="65"/>
  <c r="C12" i="144"/>
  <c r="G12" i="144" s="1"/>
  <c r="D12" i="144"/>
  <c r="E12" i="144"/>
  <c r="F12" i="144"/>
  <c r="C13" i="144"/>
  <c r="G13" i="144" s="1"/>
  <c r="D13" i="144"/>
  <c r="E13" i="144"/>
  <c r="F13" i="144"/>
  <c r="C14" i="144"/>
  <c r="D14" i="144"/>
  <c r="E14" i="144"/>
  <c r="F14" i="144"/>
  <c r="G14" i="144"/>
  <c r="J14" i="144" s="1"/>
  <c r="I14" i="144" s="1"/>
  <c r="T14" i="144" s="1"/>
  <c r="C15" i="144"/>
  <c r="D15" i="144"/>
  <c r="E15" i="144"/>
  <c r="F15" i="144"/>
  <c r="G15" i="144" s="1"/>
  <c r="C16" i="144"/>
  <c r="G16" i="144" s="1"/>
  <c r="D16" i="144"/>
  <c r="E16" i="144"/>
  <c r="F16" i="144"/>
  <c r="C17" i="144"/>
  <c r="G17" i="144" s="1"/>
  <c r="D17" i="144"/>
  <c r="E17" i="144"/>
  <c r="F17" i="144"/>
  <c r="C18" i="144"/>
  <c r="D18" i="144"/>
  <c r="E18" i="144"/>
  <c r="F18" i="144"/>
  <c r="G18" i="144"/>
  <c r="N18" i="144" s="1"/>
  <c r="M18" i="144" s="1"/>
  <c r="J18" i="144"/>
  <c r="I18" i="144" s="1"/>
  <c r="T18" i="144" s="1"/>
  <c r="C12" i="29"/>
  <c r="G12" i="29" s="1"/>
  <c r="D12" i="29"/>
  <c r="E12" i="29"/>
  <c r="F12" i="29"/>
  <c r="C13" i="29"/>
  <c r="G13" i="29" s="1"/>
  <c r="D13" i="29"/>
  <c r="E13" i="29"/>
  <c r="F13" i="29"/>
  <c r="C14" i="29"/>
  <c r="D14" i="29"/>
  <c r="E14" i="29"/>
  <c r="F14" i="29"/>
  <c r="G14" i="29"/>
  <c r="N14" i="29" s="1"/>
  <c r="M14" i="29" s="1"/>
  <c r="C15" i="29"/>
  <c r="D15" i="29"/>
  <c r="E15" i="29"/>
  <c r="G15" i="29" s="1"/>
  <c r="J15" i="29" s="1"/>
  <c r="I15" i="29" s="1"/>
  <c r="T15" i="29" s="1"/>
  <c r="F15" i="29"/>
  <c r="C16" i="29"/>
  <c r="D16" i="29"/>
  <c r="E16" i="29"/>
  <c r="F16" i="29"/>
  <c r="C17" i="29"/>
  <c r="D17" i="29"/>
  <c r="E17" i="29"/>
  <c r="F17" i="29"/>
  <c r="C18" i="29"/>
  <c r="D18" i="29"/>
  <c r="G18" i="29" s="1"/>
  <c r="E18" i="29"/>
  <c r="F18" i="29"/>
  <c r="D13" i="66"/>
  <c r="D14" i="66"/>
  <c r="D15" i="66"/>
  <c r="D16" i="66"/>
  <c r="D17" i="66"/>
  <c r="D18" i="66"/>
  <c r="D19" i="66"/>
  <c r="D13" i="93"/>
  <c r="D14" i="93"/>
  <c r="D15" i="93"/>
  <c r="D16" i="93"/>
  <c r="D17" i="93"/>
  <c r="D18" i="93"/>
  <c r="D19" i="93"/>
  <c r="N18" i="29" l="1"/>
  <c r="M18" i="29" s="1"/>
  <c r="J18" i="29"/>
  <c r="I18" i="29" s="1"/>
  <c r="T18" i="29" s="1"/>
  <c r="G17" i="29"/>
  <c r="J17" i="29" s="1"/>
  <c r="I17" i="29" s="1"/>
  <c r="T17" i="29" s="1"/>
  <c r="G16" i="29"/>
  <c r="J14" i="29"/>
  <c r="I14" i="29" s="1"/>
  <c r="T14" i="29" s="1"/>
  <c r="J15" i="144"/>
  <c r="I15" i="144" s="1"/>
  <c r="T15" i="144" s="1"/>
  <c r="N15" i="144"/>
  <c r="M15" i="144" s="1"/>
  <c r="J12" i="144"/>
  <c r="I12" i="144" s="1"/>
  <c r="T12" i="144" s="1"/>
  <c r="N12" i="144"/>
  <c r="M12" i="144" s="1"/>
  <c r="N17" i="144"/>
  <c r="M17" i="144" s="1"/>
  <c r="J17" i="144"/>
  <c r="I17" i="144" s="1"/>
  <c r="T17" i="144" s="1"/>
  <c r="N16" i="144"/>
  <c r="M16" i="144" s="1"/>
  <c r="J16" i="144"/>
  <c r="I16" i="144" s="1"/>
  <c r="T16" i="144" s="1"/>
  <c r="N13" i="144"/>
  <c r="M13" i="144" s="1"/>
  <c r="J13" i="144"/>
  <c r="I13" i="144" s="1"/>
  <c r="T13" i="144" s="1"/>
  <c r="N14" i="144"/>
  <c r="M14" i="144" s="1"/>
  <c r="N17" i="29"/>
  <c r="M17" i="29" s="1"/>
  <c r="J13" i="29"/>
  <c r="I13" i="29" s="1"/>
  <c r="T13" i="29" s="1"/>
  <c r="N13" i="29"/>
  <c r="M13" i="29" s="1"/>
  <c r="J16" i="29"/>
  <c r="I16" i="29" s="1"/>
  <c r="T16" i="29" s="1"/>
  <c r="N16" i="29"/>
  <c r="M16" i="29" s="1"/>
  <c r="N12" i="29"/>
  <c r="M12" i="29" s="1"/>
  <c r="J12" i="29"/>
  <c r="I12" i="29" s="1"/>
  <c r="T12" i="29" s="1"/>
  <c r="N15" i="29"/>
  <c r="M15" i="29" s="1"/>
  <c r="C10" i="155" l="1"/>
  <c r="C11" i="155"/>
  <c r="C12" i="155"/>
  <c r="C13" i="155"/>
  <c r="C14" i="155"/>
  <c r="C15" i="155"/>
  <c r="C16" i="155"/>
  <c r="I13" i="13"/>
  <c r="I14" i="13"/>
  <c r="I15" i="13"/>
  <c r="I16" i="13"/>
  <c r="I17" i="13"/>
  <c r="I18" i="13"/>
  <c r="I19" i="13"/>
  <c r="I12" i="13"/>
  <c r="Q13" i="114"/>
  <c r="R13" i="114"/>
  <c r="S13" i="114"/>
  <c r="Q14" i="114"/>
  <c r="R14" i="114"/>
  <c r="S14" i="114"/>
  <c r="Q15" i="114"/>
  <c r="R15" i="114"/>
  <c r="S15" i="114"/>
  <c r="Q16" i="114"/>
  <c r="R16" i="114"/>
  <c r="S16" i="114"/>
  <c r="Q17" i="114"/>
  <c r="R17" i="114"/>
  <c r="S17" i="114"/>
  <c r="Q18" i="114"/>
  <c r="R18" i="114"/>
  <c r="S18" i="114"/>
  <c r="Q19" i="114"/>
  <c r="R19" i="114"/>
  <c r="S19" i="114"/>
  <c r="P13" i="114"/>
  <c r="P14" i="114"/>
  <c r="P15" i="114"/>
  <c r="P16" i="114"/>
  <c r="P17" i="114"/>
  <c r="P18" i="114"/>
  <c r="P19" i="114"/>
  <c r="M13" i="114"/>
  <c r="M14" i="114"/>
  <c r="M15" i="114"/>
  <c r="M16" i="114"/>
  <c r="M17" i="114"/>
  <c r="M18" i="114"/>
  <c r="M19" i="114"/>
  <c r="J13" i="114"/>
  <c r="J14" i="114"/>
  <c r="J15" i="114"/>
  <c r="J16" i="114"/>
  <c r="J17" i="114"/>
  <c r="J18" i="114"/>
  <c r="J19" i="114"/>
  <c r="E14" i="114"/>
  <c r="F14" i="114"/>
  <c r="E15" i="114"/>
  <c r="F15" i="114"/>
  <c r="E16" i="114"/>
  <c r="F16" i="114"/>
  <c r="E17" i="114"/>
  <c r="F17" i="114"/>
  <c r="E18" i="114"/>
  <c r="F18" i="114"/>
  <c r="E19" i="114"/>
  <c r="F19" i="114"/>
  <c r="E20" i="114"/>
  <c r="F20" i="114"/>
  <c r="F13" i="114"/>
  <c r="E13" i="114"/>
  <c r="Q14" i="88"/>
  <c r="R14" i="88"/>
  <c r="S14" i="88"/>
  <c r="Q15" i="88"/>
  <c r="R15" i="88"/>
  <c r="S15" i="88"/>
  <c r="Q16" i="88"/>
  <c r="R16" i="88"/>
  <c r="S16" i="88"/>
  <c r="Q17" i="88"/>
  <c r="R17" i="88"/>
  <c r="S17" i="88"/>
  <c r="Q18" i="88"/>
  <c r="R18" i="88"/>
  <c r="S18" i="88"/>
  <c r="Q19" i="88"/>
  <c r="R19" i="88"/>
  <c r="S19" i="88"/>
  <c r="Q20" i="88"/>
  <c r="R20" i="88"/>
  <c r="S20" i="88"/>
  <c r="P14" i="88"/>
  <c r="P15" i="88"/>
  <c r="P16" i="88"/>
  <c r="P17" i="88"/>
  <c r="P18" i="88"/>
  <c r="P19" i="88"/>
  <c r="P20" i="88"/>
  <c r="M14" i="88"/>
  <c r="M15" i="88"/>
  <c r="M16" i="88"/>
  <c r="M17" i="88"/>
  <c r="M18" i="88"/>
  <c r="M19" i="88"/>
  <c r="M20" i="88"/>
  <c r="J14" i="88"/>
  <c r="J15" i="88"/>
  <c r="J16" i="88"/>
  <c r="J17" i="88"/>
  <c r="J18" i="88"/>
  <c r="J19" i="88"/>
  <c r="J20" i="88"/>
  <c r="G14" i="88"/>
  <c r="G15" i="88"/>
  <c r="G16" i="88"/>
  <c r="F14" i="88"/>
  <c r="E15" i="88"/>
  <c r="F15" i="88"/>
  <c r="E16" i="88"/>
  <c r="F16" i="88"/>
  <c r="E17" i="88"/>
  <c r="G17" i="88" s="1"/>
  <c r="F17" i="88"/>
  <c r="E18" i="88"/>
  <c r="G18" i="88" s="1"/>
  <c r="F18" i="88"/>
  <c r="E19" i="88"/>
  <c r="G19" i="88" s="1"/>
  <c r="F19" i="88"/>
  <c r="E20" i="88"/>
  <c r="G20" i="88" s="1"/>
  <c r="F20" i="88"/>
  <c r="E21" i="88"/>
  <c r="F21" i="88"/>
  <c r="E14" i="88"/>
  <c r="O14" i="75"/>
  <c r="P14" i="75"/>
  <c r="Q14" i="75"/>
  <c r="O15" i="75"/>
  <c r="P15" i="75"/>
  <c r="Q15" i="75"/>
  <c r="O16" i="75"/>
  <c r="P16" i="75"/>
  <c r="Q16" i="75"/>
  <c r="O17" i="75"/>
  <c r="P17" i="75"/>
  <c r="Q17" i="75"/>
  <c r="O18" i="75"/>
  <c r="P18" i="75"/>
  <c r="Q18" i="75"/>
  <c r="O19" i="75"/>
  <c r="P19" i="75"/>
  <c r="Q19" i="75"/>
  <c r="O20" i="75"/>
  <c r="P20" i="75"/>
  <c r="Q20" i="75"/>
  <c r="O13" i="75"/>
  <c r="N13" i="75"/>
  <c r="N14" i="75"/>
  <c r="N15" i="75"/>
  <c r="N16" i="75"/>
  <c r="N17" i="75"/>
  <c r="N18" i="75"/>
  <c r="N19" i="75"/>
  <c r="K13" i="75"/>
  <c r="K14" i="75"/>
  <c r="K15" i="75"/>
  <c r="K16" i="75"/>
  <c r="K17" i="75"/>
  <c r="K18" i="75"/>
  <c r="K19" i="75"/>
  <c r="E21" i="75"/>
  <c r="H13" i="75"/>
  <c r="H14" i="75"/>
  <c r="H15" i="75"/>
  <c r="H16" i="75"/>
  <c r="H17" i="75"/>
  <c r="H18" i="75"/>
  <c r="E13" i="75"/>
  <c r="E14" i="75"/>
  <c r="E15" i="75"/>
  <c r="E16" i="75"/>
  <c r="E17" i="75"/>
  <c r="E18" i="75"/>
  <c r="E19" i="75"/>
  <c r="O15" i="7"/>
  <c r="P15" i="7"/>
  <c r="Q15" i="7"/>
  <c r="O16" i="7"/>
  <c r="P16" i="7"/>
  <c r="Q16" i="7"/>
  <c r="O17" i="7"/>
  <c r="P17" i="7"/>
  <c r="Q17" i="7"/>
  <c r="O18" i="7"/>
  <c r="P18" i="7"/>
  <c r="Q18" i="7"/>
  <c r="O19" i="7"/>
  <c r="P19" i="7"/>
  <c r="Q19" i="7"/>
  <c r="O20" i="7"/>
  <c r="P20" i="7"/>
  <c r="Q20" i="7"/>
  <c r="O21" i="7"/>
  <c r="P21" i="7"/>
  <c r="Q21" i="7"/>
  <c r="N14" i="7"/>
  <c r="N15" i="7"/>
  <c r="N16" i="7"/>
  <c r="N17" i="7"/>
  <c r="N18" i="7"/>
  <c r="N19" i="7"/>
  <c r="N20" i="7"/>
  <c r="K14" i="7"/>
  <c r="K15" i="7"/>
  <c r="K16" i="7"/>
  <c r="K17" i="7"/>
  <c r="K18" i="7"/>
  <c r="K19" i="7"/>
  <c r="K20" i="7"/>
  <c r="H14" i="7"/>
  <c r="H15" i="7"/>
  <c r="H16" i="7"/>
  <c r="H17" i="7"/>
  <c r="H18" i="7"/>
  <c r="H19" i="7"/>
  <c r="H20" i="7"/>
  <c r="E21" i="7"/>
  <c r="E14" i="7"/>
  <c r="E15" i="7"/>
  <c r="E16" i="7"/>
  <c r="E17" i="7"/>
  <c r="E18" i="7"/>
  <c r="E19" i="7"/>
  <c r="E20" i="7"/>
  <c r="O14" i="7" l="1"/>
  <c r="P14" i="7"/>
  <c r="Q14" i="7"/>
  <c r="F17" i="5"/>
  <c r="G17" i="5" s="1"/>
  <c r="H13" i="111"/>
  <c r="J13" i="111" s="1"/>
  <c r="H14" i="111"/>
  <c r="J14" i="111" s="1"/>
  <c r="H15" i="111"/>
  <c r="J15" i="111" s="1"/>
  <c r="H16" i="111"/>
  <c r="J16" i="111"/>
  <c r="H17" i="111"/>
  <c r="J17" i="111" s="1"/>
  <c r="H18" i="111"/>
  <c r="J18" i="111" s="1"/>
  <c r="H19" i="111"/>
  <c r="J19" i="111"/>
  <c r="H13" i="4"/>
  <c r="J13" i="4" s="1"/>
  <c r="F13" i="5" s="1"/>
  <c r="G13" i="5" s="1"/>
  <c r="H14" i="4"/>
  <c r="J14" i="4" s="1"/>
  <c r="F14" i="5" s="1"/>
  <c r="G14" i="5" s="1"/>
  <c r="H15" i="4"/>
  <c r="J15" i="4" s="1"/>
  <c r="F15" i="5" s="1"/>
  <c r="G15" i="5" s="1"/>
  <c r="H16" i="4"/>
  <c r="J16" i="4"/>
  <c r="F16" i="5" s="1"/>
  <c r="G16" i="5" s="1"/>
  <c r="H17" i="4"/>
  <c r="J17" i="4" s="1"/>
  <c r="H18" i="4"/>
  <c r="J18" i="4" s="1"/>
  <c r="F18" i="5" s="1"/>
  <c r="G18" i="5" s="1"/>
  <c r="H19" i="4"/>
  <c r="J19" i="4" s="1"/>
  <c r="F19" i="5" s="1"/>
  <c r="G19" i="5" s="1"/>
  <c r="C10" i="141"/>
  <c r="C11" i="141"/>
  <c r="F11" i="141" s="1"/>
  <c r="C12" i="141"/>
  <c r="C13" i="141"/>
  <c r="F13" i="141" s="1"/>
  <c r="C14" i="141"/>
  <c r="F14" i="141" s="1"/>
  <c r="C15" i="141"/>
  <c r="F15" i="141" s="1"/>
  <c r="C16" i="141"/>
  <c r="C9" i="141"/>
  <c r="F9" i="141"/>
  <c r="F12" i="141"/>
  <c r="H12" i="47"/>
  <c r="L12" i="47" s="1"/>
  <c r="I12" i="47"/>
  <c r="J12" i="47"/>
  <c r="K12" i="47"/>
  <c r="H13" i="47"/>
  <c r="L13" i="47" s="1"/>
  <c r="I13" i="47"/>
  <c r="J13" i="47"/>
  <c r="K13" i="47"/>
  <c r="H14" i="47"/>
  <c r="I14" i="47"/>
  <c r="L14" i="47" s="1"/>
  <c r="J14" i="47"/>
  <c r="K14" i="47"/>
  <c r="H15" i="47"/>
  <c r="I15" i="47"/>
  <c r="L15" i="47" s="1"/>
  <c r="J15" i="47"/>
  <c r="K15" i="47"/>
  <c r="H16" i="47"/>
  <c r="I16" i="47"/>
  <c r="J16" i="47"/>
  <c r="K16" i="47"/>
  <c r="L16" i="47"/>
  <c r="H17" i="47"/>
  <c r="L17" i="47" s="1"/>
  <c r="I17" i="47"/>
  <c r="J17" i="47"/>
  <c r="K17" i="47"/>
  <c r="H18" i="47"/>
  <c r="L18" i="47" s="1"/>
  <c r="I18" i="47"/>
  <c r="J18" i="47"/>
  <c r="K18" i="47"/>
  <c r="Q12" i="47"/>
  <c r="Q13" i="47"/>
  <c r="Q14" i="47"/>
  <c r="Q15" i="47"/>
  <c r="Q16" i="47"/>
  <c r="Q17" i="47"/>
  <c r="Q18" i="47"/>
  <c r="G12" i="60"/>
  <c r="G13" i="60"/>
  <c r="G14" i="60"/>
  <c r="G15" i="60"/>
  <c r="G16" i="60"/>
  <c r="G17" i="60"/>
  <c r="G18" i="60"/>
  <c r="H12" i="60"/>
  <c r="L12" i="60" s="1"/>
  <c r="I12" i="60"/>
  <c r="J12" i="60"/>
  <c r="K12" i="60"/>
  <c r="H13" i="60"/>
  <c r="I13" i="60"/>
  <c r="J13" i="60"/>
  <c r="K13" i="60"/>
  <c r="L13" i="60"/>
  <c r="H14" i="60"/>
  <c r="L14" i="60" s="1"/>
  <c r="I14" i="60"/>
  <c r="J14" i="60"/>
  <c r="K14" i="60"/>
  <c r="H15" i="60"/>
  <c r="L15" i="60" s="1"/>
  <c r="I15" i="60"/>
  <c r="J15" i="60"/>
  <c r="K15" i="60"/>
  <c r="H16" i="60"/>
  <c r="I16" i="60"/>
  <c r="J16" i="60"/>
  <c r="K16" i="60"/>
  <c r="L16" i="60"/>
  <c r="H17" i="60"/>
  <c r="L17" i="60" s="1"/>
  <c r="I17" i="60"/>
  <c r="J17" i="60"/>
  <c r="K17" i="60"/>
  <c r="H18" i="60"/>
  <c r="I18" i="60"/>
  <c r="J18" i="60"/>
  <c r="K18" i="60"/>
  <c r="L18" i="60"/>
  <c r="Q12" i="60"/>
  <c r="Q13" i="60"/>
  <c r="Q14" i="60"/>
  <c r="Q15" i="60"/>
  <c r="Q16" i="60"/>
  <c r="Q17" i="60"/>
  <c r="Q18" i="60"/>
  <c r="D10" i="100"/>
  <c r="F10" i="100" s="1"/>
  <c r="E14" i="138" s="1"/>
  <c r="E10" i="100"/>
  <c r="D11" i="100"/>
  <c r="G14" i="111" s="1"/>
  <c r="E11" i="100"/>
  <c r="F11" i="100"/>
  <c r="D12" i="100"/>
  <c r="F12" i="100" s="1"/>
  <c r="E16" i="138" s="1"/>
  <c r="E12" i="100"/>
  <c r="D13" i="100"/>
  <c r="F13" i="100" s="1"/>
  <c r="E17" i="138" s="1"/>
  <c r="E13" i="100"/>
  <c r="D14" i="100"/>
  <c r="F14" i="100" s="1"/>
  <c r="E14" i="100"/>
  <c r="D15" i="100"/>
  <c r="F15" i="100" s="1"/>
  <c r="E19" i="138" s="1"/>
  <c r="E15" i="100"/>
  <c r="D16" i="100"/>
  <c r="G19" i="111" s="1"/>
  <c r="E16" i="100"/>
  <c r="F16" i="100" s="1"/>
  <c r="E20" i="138" s="1"/>
  <c r="C9" i="100"/>
  <c r="C10" i="100"/>
  <c r="H12" i="59"/>
  <c r="I12" i="59"/>
  <c r="J12" i="59"/>
  <c r="K12" i="59"/>
  <c r="L12" i="59"/>
  <c r="M12" i="59" s="1"/>
  <c r="H13" i="59"/>
  <c r="I13" i="59"/>
  <c r="J13" i="59"/>
  <c r="K13" i="59"/>
  <c r="L13" i="59"/>
  <c r="M13" i="59" s="1"/>
  <c r="H14" i="59"/>
  <c r="I14" i="59"/>
  <c r="J14" i="59"/>
  <c r="K14" i="59"/>
  <c r="L14" i="59"/>
  <c r="M14" i="59" s="1"/>
  <c r="H15" i="59"/>
  <c r="I15" i="59"/>
  <c r="J15" i="59"/>
  <c r="K15" i="59"/>
  <c r="L15" i="59"/>
  <c r="M15" i="59"/>
  <c r="H16" i="59"/>
  <c r="I16" i="59"/>
  <c r="J16" i="59"/>
  <c r="K16" i="59"/>
  <c r="L16" i="59"/>
  <c r="M16" i="59" s="1"/>
  <c r="H17" i="59"/>
  <c r="I17" i="59"/>
  <c r="J17" i="59"/>
  <c r="K17" i="59"/>
  <c r="L17" i="59"/>
  <c r="M17" i="59" s="1"/>
  <c r="H18" i="59"/>
  <c r="I18" i="59"/>
  <c r="J18" i="59"/>
  <c r="K18" i="59"/>
  <c r="L18" i="59"/>
  <c r="M18" i="59" s="1"/>
  <c r="G12" i="59"/>
  <c r="G13" i="59"/>
  <c r="G14" i="59"/>
  <c r="G15" i="59"/>
  <c r="G16" i="59"/>
  <c r="G17" i="59"/>
  <c r="G18" i="59"/>
  <c r="G11" i="59"/>
  <c r="C19" i="1"/>
  <c r="I11" i="1"/>
  <c r="H11" i="1"/>
  <c r="J11" i="1"/>
  <c r="K11" i="1"/>
  <c r="L11" i="1"/>
  <c r="M11" i="1" s="1"/>
  <c r="H12" i="1"/>
  <c r="I12" i="1"/>
  <c r="J12" i="1"/>
  <c r="K12" i="1"/>
  <c r="L12" i="1"/>
  <c r="M12" i="1" s="1"/>
  <c r="H13" i="1"/>
  <c r="I13" i="1"/>
  <c r="J13" i="1"/>
  <c r="K13" i="1"/>
  <c r="L13" i="1"/>
  <c r="M13" i="1"/>
  <c r="H14" i="1"/>
  <c r="I14" i="1"/>
  <c r="J14" i="1"/>
  <c r="K14" i="1"/>
  <c r="L14" i="1"/>
  <c r="M14" i="1"/>
  <c r="H15" i="1"/>
  <c r="I15" i="1"/>
  <c r="J15" i="1"/>
  <c r="K15" i="1"/>
  <c r="L15" i="1"/>
  <c r="M15" i="1" s="1"/>
  <c r="H16" i="1"/>
  <c r="I16" i="1"/>
  <c r="J16" i="1"/>
  <c r="K16" i="1"/>
  <c r="L16" i="1"/>
  <c r="M16" i="1" s="1"/>
  <c r="H17" i="1"/>
  <c r="I17" i="1"/>
  <c r="J17" i="1"/>
  <c r="K17" i="1"/>
  <c r="L17" i="1"/>
  <c r="M17" i="1"/>
  <c r="G12" i="1"/>
  <c r="G13" i="1"/>
  <c r="G14" i="1"/>
  <c r="G15" i="1"/>
  <c r="G16" i="1"/>
  <c r="G17" i="1"/>
  <c r="G18" i="1"/>
  <c r="G11" i="1"/>
  <c r="E18" i="138" l="1"/>
  <c r="G14" i="100"/>
  <c r="C16" i="101" s="1"/>
  <c r="G16" i="111"/>
  <c r="G17" i="111"/>
  <c r="G11" i="100"/>
  <c r="C13" i="101" s="1"/>
  <c r="E15" i="138"/>
  <c r="G15" i="111"/>
  <c r="G13" i="111"/>
  <c r="G18" i="111"/>
  <c r="L22" i="7"/>
  <c r="F10" i="141"/>
  <c r="G16" i="100"/>
  <c r="C18" i="101" s="1"/>
  <c r="H16" i="100"/>
  <c r="G10" i="100"/>
  <c r="C12" i="101" s="1"/>
  <c r="G13" i="100"/>
  <c r="G15" i="100"/>
  <c r="C17" i="101" s="1"/>
  <c r="H15" i="100"/>
  <c r="G12" i="100"/>
  <c r="C14" i="101" s="1"/>
  <c r="H11" i="100"/>
  <c r="H10" i="100" l="1"/>
  <c r="H12" i="100"/>
  <c r="H13" i="100"/>
  <c r="C15" i="101"/>
  <c r="H14" i="100"/>
  <c r="S19" i="153"/>
  <c r="R19" i="153"/>
  <c r="N19" i="153"/>
  <c r="J19" i="153"/>
  <c r="F19" i="153"/>
  <c r="C17" i="139"/>
  <c r="C18" i="139"/>
  <c r="C19" i="139"/>
  <c r="C20" i="139"/>
  <c r="C21" i="139"/>
  <c r="C22" i="139"/>
  <c r="C23" i="139"/>
  <c r="N11" i="124"/>
  <c r="N13" i="124"/>
  <c r="J16" i="117"/>
  <c r="H16" i="117"/>
  <c r="H16" i="26"/>
  <c r="H14" i="16"/>
  <c r="J14" i="16"/>
  <c r="H15" i="16"/>
  <c r="J15" i="16"/>
  <c r="H16" i="16"/>
  <c r="J16" i="16"/>
  <c r="H17" i="16"/>
  <c r="J17" i="16"/>
  <c r="H18" i="16"/>
  <c r="J18" i="16"/>
  <c r="H19" i="16"/>
  <c r="J19" i="16"/>
  <c r="E20" i="13"/>
  <c r="Q20" i="114"/>
  <c r="R20" i="114"/>
  <c r="P20" i="114"/>
  <c r="M20" i="114"/>
  <c r="J20" i="114"/>
  <c r="G14" i="114"/>
  <c r="G15" i="114"/>
  <c r="G16" i="114"/>
  <c r="G17" i="114"/>
  <c r="G18" i="114"/>
  <c r="G19" i="114"/>
  <c r="G20" i="114"/>
  <c r="Q21" i="88"/>
  <c r="R21" i="88"/>
  <c r="P21" i="88"/>
  <c r="M21" i="88"/>
  <c r="J21" i="88"/>
  <c r="G21" i="88"/>
  <c r="N20" i="75"/>
  <c r="K20" i="75"/>
  <c r="H19" i="75"/>
  <c r="H20" i="75"/>
  <c r="E20" i="75"/>
  <c r="N21" i="7"/>
  <c r="K21" i="7"/>
  <c r="H21" i="7"/>
  <c r="F14" i="86"/>
  <c r="G14" i="86" s="1"/>
  <c r="F15" i="86"/>
  <c r="G15" i="86" s="1"/>
  <c r="F16" i="86"/>
  <c r="H16" i="86" s="1"/>
  <c r="F17" i="86"/>
  <c r="H17" i="86" s="1"/>
  <c r="F18" i="86"/>
  <c r="G18" i="86" s="1"/>
  <c r="F19" i="86"/>
  <c r="G19" i="86" s="1"/>
  <c r="F20" i="86"/>
  <c r="G20" i="86" s="1"/>
  <c r="F16" i="4"/>
  <c r="H18" i="1"/>
  <c r="I18" i="1"/>
  <c r="J18" i="1"/>
  <c r="K18" i="1"/>
  <c r="G13" i="4"/>
  <c r="C11" i="100"/>
  <c r="C15" i="100"/>
  <c r="L18" i="1"/>
  <c r="M18" i="1" s="1"/>
  <c r="S20" i="114" l="1"/>
  <c r="S21" i="88"/>
  <c r="G17" i="86"/>
  <c r="I17" i="86" s="1"/>
  <c r="K17" i="86" s="1"/>
  <c r="H20" i="86"/>
  <c r="H15" i="86"/>
  <c r="H14" i="86"/>
  <c r="I14" i="86"/>
  <c r="K14" i="86" s="1"/>
  <c r="I19" i="86"/>
  <c r="K19" i="86" s="1"/>
  <c r="I15" i="86"/>
  <c r="K15" i="86" s="1"/>
  <c r="I20" i="86"/>
  <c r="K20" i="86" s="1"/>
  <c r="I18" i="86"/>
  <c r="K18" i="86" s="1"/>
  <c r="G16" i="86"/>
  <c r="H19" i="86"/>
  <c r="H18" i="86"/>
  <c r="F16" i="141"/>
  <c r="C16" i="100"/>
  <c r="G19" i="4" s="1"/>
  <c r="C13" i="100"/>
  <c r="G16" i="4" s="1"/>
  <c r="G14" i="4"/>
  <c r="G18" i="4"/>
  <c r="C12" i="100"/>
  <c r="C14" i="100"/>
  <c r="J18" i="156"/>
  <c r="K18" i="156" s="1"/>
  <c r="J21" i="156"/>
  <c r="K21" i="156" s="1"/>
  <c r="J14" i="156"/>
  <c r="J15" i="156"/>
  <c r="F18" i="156"/>
  <c r="F21" i="156"/>
  <c r="F14" i="156"/>
  <c r="F15" i="156"/>
  <c r="E22" i="156"/>
  <c r="D22" i="156"/>
  <c r="G22" i="156"/>
  <c r="H22" i="156"/>
  <c r="I22" i="156"/>
  <c r="L22" i="156"/>
  <c r="C22" i="156"/>
  <c r="D19" i="101"/>
  <c r="E19" i="101"/>
  <c r="H19" i="101"/>
  <c r="J19" i="101"/>
  <c r="L19" i="101"/>
  <c r="M19" i="101"/>
  <c r="P19" i="101"/>
  <c r="G19" i="101"/>
  <c r="O19" i="101"/>
  <c r="F19" i="101"/>
  <c r="N19" i="101"/>
  <c r="I19" i="101"/>
  <c r="K19" i="101"/>
  <c r="L11" i="56"/>
  <c r="L12" i="56"/>
  <c r="L13" i="56" s="1"/>
  <c r="D13" i="56"/>
  <c r="O32" i="56"/>
  <c r="G32" i="56"/>
  <c r="G33" i="56" s="1"/>
  <c r="G48" i="56"/>
  <c r="D48" i="56"/>
  <c r="G47" i="56"/>
  <c r="D47" i="56"/>
  <c r="J20" i="86" l="1"/>
  <c r="J17" i="86"/>
  <c r="J14" i="86"/>
  <c r="J15" i="86"/>
  <c r="J18" i="86"/>
  <c r="I16" i="86"/>
  <c r="K16" i="86" s="1"/>
  <c r="J19" i="86"/>
  <c r="G15" i="4"/>
  <c r="G17" i="4"/>
  <c r="K15" i="156"/>
  <c r="K14" i="156"/>
  <c r="K22" i="156"/>
  <c r="J22" i="156"/>
  <c r="F22" i="156"/>
  <c r="T22" i="98"/>
  <c r="S22" i="98"/>
  <c r="V22" i="98" s="1"/>
  <c r="R22" i="98"/>
  <c r="U22" i="98" s="1"/>
  <c r="U23" i="98"/>
  <c r="V23" i="98"/>
  <c r="W23" i="98"/>
  <c r="W21" i="98"/>
  <c r="V21" i="98"/>
  <c r="U21" i="98"/>
  <c r="K22" i="98"/>
  <c r="J16" i="86" l="1"/>
  <c r="W22" i="98"/>
  <c r="F19" i="26"/>
  <c r="F18" i="26"/>
  <c r="F17" i="26"/>
  <c r="F15" i="26"/>
  <c r="F14" i="26"/>
  <c r="H13" i="26"/>
  <c r="H14" i="26"/>
  <c r="H15" i="26"/>
  <c r="H17" i="26"/>
  <c r="H18" i="26"/>
  <c r="H19" i="26"/>
  <c r="H13" i="16"/>
  <c r="J13" i="16"/>
  <c r="F13" i="4"/>
  <c r="F14" i="4"/>
  <c r="F15" i="4"/>
  <c r="F17" i="4"/>
  <c r="F18" i="4"/>
  <c r="F19" i="4"/>
  <c r="J13" i="117" l="1"/>
  <c r="J14" i="117"/>
  <c r="J15" i="117"/>
  <c r="J17" i="117"/>
  <c r="J18" i="117"/>
  <c r="J19" i="117"/>
  <c r="H13" i="117"/>
  <c r="H14" i="117"/>
  <c r="H15" i="117"/>
  <c r="H17" i="117"/>
  <c r="H18" i="117"/>
  <c r="H19" i="117"/>
  <c r="D25" i="98" l="1"/>
  <c r="F25" i="98"/>
  <c r="G25" i="98"/>
  <c r="L25" i="98"/>
  <c r="M25" i="98"/>
  <c r="O25" i="98"/>
  <c r="P25" i="98"/>
  <c r="C25" i="98"/>
  <c r="I20" i="121"/>
  <c r="D19" i="153" l="1"/>
  <c r="E19" i="153" l="1"/>
  <c r="H11" i="47" l="1"/>
  <c r="H11" i="60"/>
  <c r="G20" i="153" l="1"/>
  <c r="K20" i="153"/>
  <c r="O20" i="153"/>
  <c r="C20" i="153"/>
  <c r="P19" i="153"/>
  <c r="Q19" i="153"/>
  <c r="L19" i="153"/>
  <c r="M19" i="153"/>
  <c r="H19" i="153"/>
  <c r="I19" i="153"/>
  <c r="U19" i="153" l="1"/>
  <c r="T19" i="153"/>
  <c r="V19" i="153" s="1"/>
  <c r="N20" i="153"/>
  <c r="R20" i="153"/>
  <c r="F20" i="153"/>
  <c r="J20" i="153"/>
  <c r="S20" i="153"/>
  <c r="H20" i="153" l="1"/>
  <c r="D20" i="153"/>
  <c r="E20" i="153"/>
  <c r="I20" i="153"/>
  <c r="L20" i="153"/>
  <c r="M20" i="153"/>
  <c r="Q20" i="153"/>
  <c r="P20" i="153"/>
  <c r="U20" i="153" l="1"/>
  <c r="V20" i="153"/>
  <c r="T20" i="153"/>
  <c r="D24" i="139" l="1"/>
  <c r="E24" i="139"/>
  <c r="F24" i="139"/>
  <c r="G24" i="139"/>
  <c r="H24" i="139"/>
  <c r="I24" i="139"/>
  <c r="J24" i="139"/>
  <c r="K24" i="139"/>
  <c r="L24" i="139"/>
  <c r="L16" i="132"/>
  <c r="H17" i="132"/>
  <c r="J17" i="132"/>
  <c r="K17" i="132"/>
  <c r="F17" i="132"/>
  <c r="G17" i="132"/>
  <c r="C17" i="132"/>
  <c r="L12" i="132"/>
  <c r="I12" i="132"/>
  <c r="L14" i="132"/>
  <c r="D14" i="132"/>
  <c r="D17" i="132" s="1"/>
  <c r="E14" i="132"/>
  <c r="E17" i="132" s="1"/>
  <c r="E17" i="135"/>
  <c r="F17" i="135"/>
  <c r="G17" i="135"/>
  <c r="D17" i="135"/>
  <c r="D17" i="124"/>
  <c r="E17" i="124"/>
  <c r="F17" i="124"/>
  <c r="G17" i="124"/>
  <c r="I17" i="124"/>
  <c r="K17" i="124"/>
  <c r="L17" i="124"/>
  <c r="M17" i="124"/>
  <c r="D21" i="138"/>
  <c r="C21" i="138"/>
  <c r="D22" i="88"/>
  <c r="I17" i="132" l="1"/>
  <c r="L17" i="132"/>
  <c r="D17" i="142" l="1"/>
  <c r="E17" i="142"/>
  <c r="F17" i="142"/>
  <c r="G17" i="142"/>
  <c r="E11" i="65" l="1"/>
  <c r="I11" i="65"/>
  <c r="H11" i="65"/>
  <c r="K11" i="65" l="1"/>
  <c r="D11" i="65"/>
  <c r="H19" i="65"/>
  <c r="I19" i="65"/>
  <c r="J19" i="65"/>
  <c r="L19" i="65"/>
  <c r="K19" i="144"/>
  <c r="L19" i="144"/>
  <c r="O19" i="144"/>
  <c r="P19" i="144"/>
  <c r="Q19" i="144"/>
  <c r="R19" i="144"/>
  <c r="K19" i="29"/>
  <c r="L19" i="29"/>
  <c r="O19" i="29"/>
  <c r="P19" i="29"/>
  <c r="Q19" i="29"/>
  <c r="R19" i="29"/>
  <c r="D19" i="65" l="1"/>
  <c r="E19" i="65"/>
  <c r="K19" i="65" l="1"/>
  <c r="F19" i="65"/>
  <c r="E20" i="93"/>
  <c r="F20" i="93"/>
  <c r="G20" i="93"/>
  <c r="H20" i="93"/>
  <c r="I20" i="93"/>
  <c r="J20" i="93"/>
  <c r="K20" i="93"/>
  <c r="L20" i="93"/>
  <c r="D18" i="103"/>
  <c r="E18" i="103"/>
  <c r="F18" i="103"/>
  <c r="G18" i="103"/>
  <c r="D14" i="117"/>
  <c r="D15" i="117"/>
  <c r="D17" i="117"/>
  <c r="D19" i="117"/>
  <c r="D18" i="117"/>
  <c r="E20" i="117"/>
  <c r="G20" i="117"/>
  <c r="I20" i="117"/>
  <c r="K20" i="117"/>
  <c r="C20" i="117"/>
  <c r="F20" i="26"/>
  <c r="D14" i="26"/>
  <c r="D15" i="26"/>
  <c r="D17" i="26"/>
  <c r="D18" i="26"/>
  <c r="D19" i="26"/>
  <c r="E20" i="26"/>
  <c r="G20" i="26"/>
  <c r="I20" i="26"/>
  <c r="J20" i="26"/>
  <c r="K20" i="26"/>
  <c r="C20" i="26"/>
  <c r="D20" i="16"/>
  <c r="E20" i="16"/>
  <c r="F20" i="16"/>
  <c r="G20" i="16"/>
  <c r="I20" i="16"/>
  <c r="K20" i="16"/>
  <c r="D17" i="155"/>
  <c r="E17" i="155"/>
  <c r="F17" i="155"/>
  <c r="G17" i="155"/>
  <c r="H17" i="155"/>
  <c r="C9" i="155"/>
  <c r="D20" i="13"/>
  <c r="F20" i="13"/>
  <c r="H20" i="13"/>
  <c r="C20" i="13"/>
  <c r="D21" i="114"/>
  <c r="H21" i="114"/>
  <c r="I21" i="114"/>
  <c r="K21" i="114"/>
  <c r="L21" i="114"/>
  <c r="N21" i="114"/>
  <c r="O21" i="114"/>
  <c r="U21" i="114"/>
  <c r="V21" i="114"/>
  <c r="C21" i="114"/>
  <c r="H22" i="88"/>
  <c r="I22" i="88"/>
  <c r="K22" i="88"/>
  <c r="L22" i="88"/>
  <c r="N22" i="88"/>
  <c r="O22" i="88"/>
  <c r="U22" i="88"/>
  <c r="V22" i="88"/>
  <c r="C22" i="88"/>
  <c r="D21" i="75"/>
  <c r="F21" i="75"/>
  <c r="G21" i="75"/>
  <c r="I21" i="75"/>
  <c r="J21" i="75"/>
  <c r="L21" i="75"/>
  <c r="M21" i="75"/>
  <c r="C21" i="75"/>
  <c r="D22" i="7"/>
  <c r="F22" i="7"/>
  <c r="G22" i="7"/>
  <c r="I22" i="7"/>
  <c r="J22" i="7"/>
  <c r="M22" i="7"/>
  <c r="C22" i="7"/>
  <c r="D21" i="86"/>
  <c r="E21" i="86"/>
  <c r="L21" i="86"/>
  <c r="M21" i="86"/>
  <c r="C21" i="86"/>
  <c r="D20" i="74"/>
  <c r="E20" i="74"/>
  <c r="C20" i="74"/>
  <c r="D20" i="5"/>
  <c r="E20" i="5"/>
  <c r="C20" i="5"/>
  <c r="F18" i="74"/>
  <c r="G18" i="74" s="1"/>
  <c r="F19" i="74"/>
  <c r="G19" i="74" s="1"/>
  <c r="F17" i="74"/>
  <c r="G17" i="74" s="1"/>
  <c r="F15" i="74"/>
  <c r="G15" i="74" s="1"/>
  <c r="F16" i="74"/>
  <c r="G16" i="74" s="1"/>
  <c r="F13" i="74"/>
  <c r="G13" i="74" s="1"/>
  <c r="F14" i="74"/>
  <c r="G14" i="74" s="1"/>
  <c r="D20" i="111"/>
  <c r="C20" i="111"/>
  <c r="C20" i="4"/>
  <c r="D17" i="141"/>
  <c r="E17" i="141"/>
  <c r="G17" i="141"/>
  <c r="F19" i="59"/>
  <c r="E19" i="59"/>
  <c r="D19" i="59"/>
  <c r="C19" i="59"/>
  <c r="K11" i="59"/>
  <c r="J11" i="59"/>
  <c r="I11" i="59"/>
  <c r="H11" i="59"/>
  <c r="D9" i="100"/>
  <c r="F19" i="58"/>
  <c r="E19" i="58"/>
  <c r="D19" i="58"/>
  <c r="C19" i="58"/>
  <c r="K18" i="58"/>
  <c r="J18" i="58"/>
  <c r="I18" i="58"/>
  <c r="H18" i="58"/>
  <c r="G18" i="58"/>
  <c r="K17" i="58"/>
  <c r="J17" i="58"/>
  <c r="I17" i="58"/>
  <c r="H17" i="58"/>
  <c r="G17" i="58"/>
  <c r="K16" i="58"/>
  <c r="J16" i="58"/>
  <c r="I16" i="58"/>
  <c r="H16" i="58"/>
  <c r="G16" i="58"/>
  <c r="K15" i="58"/>
  <c r="J15" i="58"/>
  <c r="I15" i="58"/>
  <c r="H15" i="58"/>
  <c r="G15" i="58"/>
  <c r="K14" i="58"/>
  <c r="J14" i="58"/>
  <c r="I14" i="58"/>
  <c r="H14" i="58"/>
  <c r="G14" i="58"/>
  <c r="K13" i="58"/>
  <c r="J13" i="58"/>
  <c r="I13" i="58"/>
  <c r="H13" i="58"/>
  <c r="G13" i="58"/>
  <c r="K12" i="58"/>
  <c r="J12" i="58"/>
  <c r="I12" i="58"/>
  <c r="H12" i="58"/>
  <c r="G12" i="58"/>
  <c r="K11" i="58"/>
  <c r="J11" i="58"/>
  <c r="I11" i="58"/>
  <c r="H11" i="58"/>
  <c r="G11" i="58"/>
  <c r="E9" i="100" s="1"/>
  <c r="C13" i="66"/>
  <c r="C17" i="66"/>
  <c r="C18" i="66"/>
  <c r="G12" i="4"/>
  <c r="F19" i="1"/>
  <c r="D19" i="1"/>
  <c r="E19" i="1"/>
  <c r="E12" i="66" l="1"/>
  <c r="F12" i="66" s="1"/>
  <c r="L17" i="58"/>
  <c r="M17" i="58" s="1"/>
  <c r="L18" i="58"/>
  <c r="M18" i="58" s="1"/>
  <c r="E19" i="66"/>
  <c r="F19" i="66" s="1"/>
  <c r="L15" i="58"/>
  <c r="M15" i="58" s="1"/>
  <c r="E17" i="66"/>
  <c r="F17" i="66" s="1"/>
  <c r="G12" i="111"/>
  <c r="L14" i="58"/>
  <c r="M14" i="58" s="1"/>
  <c r="E15" i="66"/>
  <c r="F15" i="66" s="1"/>
  <c r="C17" i="155"/>
  <c r="L12" i="58"/>
  <c r="M12" i="58" s="1"/>
  <c r="E13" i="66"/>
  <c r="F13" i="66" s="1"/>
  <c r="F21" i="114"/>
  <c r="E22" i="88"/>
  <c r="F22" i="88"/>
  <c r="C12" i="66"/>
  <c r="D12" i="66" s="1"/>
  <c r="I19" i="58"/>
  <c r="J19" i="1"/>
  <c r="H19" i="58"/>
  <c r="G19" i="1"/>
  <c r="I19" i="59"/>
  <c r="J19" i="59"/>
  <c r="G19" i="59"/>
  <c r="K19" i="59"/>
  <c r="H19" i="59"/>
  <c r="L11" i="59"/>
  <c r="L16" i="58"/>
  <c r="M16" i="58" s="1"/>
  <c r="K19" i="58"/>
  <c r="J19" i="58"/>
  <c r="L11" i="58"/>
  <c r="L13" i="58"/>
  <c r="M13" i="58" s="1"/>
  <c r="G19" i="58"/>
  <c r="H19" i="1"/>
  <c r="I19" i="1"/>
  <c r="K19" i="1"/>
  <c r="C16" i="93" l="1"/>
  <c r="C13" i="124"/>
  <c r="H13" i="124" s="1"/>
  <c r="C13" i="142"/>
  <c r="C14" i="103"/>
  <c r="H14" i="103" s="1"/>
  <c r="E13" i="84"/>
  <c r="J13" i="84" s="1"/>
  <c r="C14" i="142"/>
  <c r="E14" i="84"/>
  <c r="J14" i="84" s="1"/>
  <c r="C17" i="93"/>
  <c r="C15" i="103"/>
  <c r="H15" i="103" s="1"/>
  <c r="C14" i="124"/>
  <c r="H14" i="124" s="1"/>
  <c r="C16" i="124"/>
  <c r="H16" i="124" s="1"/>
  <c r="C16" i="142"/>
  <c r="C17" i="103"/>
  <c r="H17" i="103" s="1"/>
  <c r="C19" i="93"/>
  <c r="E16" i="84"/>
  <c r="J16" i="84" s="1"/>
  <c r="C16" i="103"/>
  <c r="H16" i="103" s="1"/>
  <c r="E15" i="84"/>
  <c r="J15" i="84" s="1"/>
  <c r="C18" i="93"/>
  <c r="C15" i="142"/>
  <c r="C15" i="124"/>
  <c r="H15" i="124" s="1"/>
  <c r="C13" i="93"/>
  <c r="C10" i="142"/>
  <c r="C10" i="124"/>
  <c r="H10" i="124" s="1"/>
  <c r="C11" i="103"/>
  <c r="H11" i="103" s="1"/>
  <c r="E10" i="84"/>
  <c r="J10" i="84" s="1"/>
  <c r="C12" i="103"/>
  <c r="H12" i="103" s="1"/>
  <c r="C11" i="142"/>
  <c r="C14" i="93"/>
  <c r="E11" i="84"/>
  <c r="J11" i="84" s="1"/>
  <c r="C11" i="124"/>
  <c r="H11" i="124" s="1"/>
  <c r="C13" i="103"/>
  <c r="H13" i="103" s="1"/>
  <c r="C15" i="93"/>
  <c r="E12" i="84"/>
  <c r="J12" i="84" s="1"/>
  <c r="C12" i="124"/>
  <c r="H12" i="124" s="1"/>
  <c r="C12" i="142"/>
  <c r="E18" i="66"/>
  <c r="F18" i="66" s="1"/>
  <c r="E16" i="66"/>
  <c r="F16" i="66" s="1"/>
  <c r="C15" i="66"/>
  <c r="C16" i="66"/>
  <c r="L19" i="1"/>
  <c r="E14" i="66"/>
  <c r="F14" i="66" s="1"/>
  <c r="C14" i="66"/>
  <c r="C19" i="66"/>
  <c r="M19" i="1"/>
  <c r="L19" i="59"/>
  <c r="M11" i="59"/>
  <c r="M19" i="59" s="1"/>
  <c r="L19" i="58"/>
  <c r="M11" i="58"/>
  <c r="M19" i="58" s="1"/>
  <c r="J16" i="124" l="1"/>
  <c r="N16" i="124" s="1"/>
  <c r="J14" i="124"/>
  <c r="N14" i="124" s="1"/>
  <c r="J12" i="124"/>
  <c r="N12" i="124" s="1"/>
  <c r="J15" i="124"/>
  <c r="N15" i="124" s="1"/>
  <c r="G20" i="4"/>
  <c r="G20" i="111"/>
  <c r="F20" i="66"/>
  <c r="E20" i="66"/>
  <c r="D20" i="66"/>
  <c r="C20" i="66"/>
  <c r="E23" i="28"/>
  <c r="G22" i="28"/>
  <c r="H22" i="28" s="1"/>
  <c r="I22" i="28" s="1"/>
  <c r="J22" i="28" s="1"/>
  <c r="G21" i="28"/>
  <c r="H21" i="28" s="1"/>
  <c r="I21" i="28" s="1"/>
  <c r="J21" i="28" s="1"/>
  <c r="F20" i="28"/>
  <c r="G20" i="28" s="1"/>
  <c r="H20" i="28" s="1"/>
  <c r="I20" i="28" s="1"/>
  <c r="J20" i="28" s="1"/>
  <c r="G19" i="28"/>
  <c r="H19" i="28" s="1"/>
  <c r="I19" i="28" s="1"/>
  <c r="J19" i="28" s="1"/>
  <c r="F18" i="28"/>
  <c r="G18" i="28" s="1"/>
  <c r="H18" i="28" s="1"/>
  <c r="I18" i="28" s="1"/>
  <c r="J18" i="28" s="1"/>
  <c r="F17" i="28"/>
  <c r="G17" i="28" s="1"/>
  <c r="H17" i="28" s="1"/>
  <c r="I17" i="28" s="1"/>
  <c r="J17" i="28" s="1"/>
  <c r="G16" i="28"/>
  <c r="H16" i="28" s="1"/>
  <c r="I16" i="28" s="1"/>
  <c r="J16" i="28" s="1"/>
  <c r="G15" i="28"/>
  <c r="H15" i="28" s="1"/>
  <c r="I15" i="28" s="1"/>
  <c r="J15" i="28" s="1"/>
  <c r="F14" i="28"/>
  <c r="G14" i="28" s="1"/>
  <c r="H14" i="28" s="1"/>
  <c r="I14" i="28" s="1"/>
  <c r="J14" i="28" s="1"/>
  <c r="F13" i="28"/>
  <c r="G13" i="28" s="1"/>
  <c r="H13" i="28" s="1"/>
  <c r="I13" i="28" s="1"/>
  <c r="J13" i="28" s="1"/>
  <c r="F12" i="28"/>
  <c r="G12" i="28" s="1"/>
  <c r="H12" i="28" s="1"/>
  <c r="I12" i="28" s="1"/>
  <c r="J12" i="28" s="1"/>
  <c r="F11" i="28"/>
  <c r="D22" i="27"/>
  <c r="D23" i="27" s="1"/>
  <c r="F20" i="27"/>
  <c r="G20" i="27" s="1"/>
  <c r="H20" i="27" s="1"/>
  <c r="I20" i="27" s="1"/>
  <c r="J20" i="27" s="1"/>
  <c r="F18" i="27"/>
  <c r="G18" i="27" s="1"/>
  <c r="H18" i="27" s="1"/>
  <c r="I18" i="27" s="1"/>
  <c r="J18" i="27" s="1"/>
  <c r="F17" i="27"/>
  <c r="G17" i="27" s="1"/>
  <c r="H17" i="27" s="1"/>
  <c r="I17" i="27" s="1"/>
  <c r="J17" i="27" s="1"/>
  <c r="F14" i="27"/>
  <c r="G14" i="27" s="1"/>
  <c r="H14" i="27" s="1"/>
  <c r="I14" i="27" s="1"/>
  <c r="J14" i="27" s="1"/>
  <c r="F12" i="27"/>
  <c r="F13" i="27"/>
  <c r="F11" i="27"/>
  <c r="G11" i="27" s="1"/>
  <c r="H15" i="27"/>
  <c r="I15" i="27" s="1"/>
  <c r="J15" i="27" s="1"/>
  <c r="G12" i="27"/>
  <c r="H12" i="27" s="1"/>
  <c r="I12" i="27" s="1"/>
  <c r="J12" i="27" s="1"/>
  <c r="G13" i="27"/>
  <c r="H13" i="27" s="1"/>
  <c r="I13" i="27" s="1"/>
  <c r="J13" i="27" s="1"/>
  <c r="G15" i="27"/>
  <c r="G16" i="27"/>
  <c r="H16" i="27" s="1"/>
  <c r="I16" i="27" s="1"/>
  <c r="J16" i="27" s="1"/>
  <c r="G19" i="27"/>
  <c r="H19" i="27" s="1"/>
  <c r="I19" i="27" s="1"/>
  <c r="J19" i="27" s="1"/>
  <c r="G21" i="27"/>
  <c r="H21" i="27" s="1"/>
  <c r="I21" i="27" s="1"/>
  <c r="J21" i="27" s="1"/>
  <c r="G22" i="27"/>
  <c r="E23" i="27"/>
  <c r="K23" i="27"/>
  <c r="L23" i="27"/>
  <c r="N17" i="124" l="1"/>
  <c r="H22" i="27"/>
  <c r="I22" i="27" s="1"/>
  <c r="J22" i="27" s="1"/>
  <c r="F23" i="27"/>
  <c r="F23" i="28"/>
  <c r="D23" i="28"/>
  <c r="G11" i="28"/>
  <c r="G23" i="27"/>
  <c r="H11" i="27"/>
  <c r="H11" i="28" l="1"/>
  <c r="G23" i="28"/>
  <c r="I11" i="27"/>
  <c r="H23" i="27"/>
  <c r="I23" i="27" l="1"/>
  <c r="J11" i="27"/>
  <c r="J23" i="27" s="1"/>
  <c r="H23" i="28"/>
  <c r="I11" i="28"/>
  <c r="I23" i="28" l="1"/>
  <c r="J11" i="28"/>
  <c r="J23" i="28" s="1"/>
  <c r="D19" i="47" l="1"/>
  <c r="E19" i="47"/>
  <c r="F19" i="47"/>
  <c r="M19" i="47"/>
  <c r="N19" i="47"/>
  <c r="O19" i="47"/>
  <c r="P19" i="47"/>
  <c r="C19" i="47"/>
  <c r="D19" i="60"/>
  <c r="E19" i="60"/>
  <c r="F19" i="60"/>
  <c r="O19" i="60"/>
  <c r="P19" i="60"/>
  <c r="C19" i="60"/>
  <c r="D17" i="100" l="1"/>
  <c r="E17" i="100"/>
  <c r="C17" i="100"/>
  <c r="F9" i="100"/>
  <c r="C9" i="124" l="1"/>
  <c r="H9" i="124" s="1"/>
  <c r="E13" i="138"/>
  <c r="C9" i="142"/>
  <c r="E9" i="84"/>
  <c r="C12" i="93"/>
  <c r="C10" i="103"/>
  <c r="H10" i="103" s="1"/>
  <c r="F17" i="100"/>
  <c r="G9" i="100"/>
  <c r="S19" i="98"/>
  <c r="R19" i="98"/>
  <c r="S18" i="98"/>
  <c r="R18" i="98"/>
  <c r="S17" i="98"/>
  <c r="R17" i="98"/>
  <c r="S16" i="98"/>
  <c r="R16" i="98"/>
  <c r="S15" i="98"/>
  <c r="R15" i="98"/>
  <c r="Q17" i="98"/>
  <c r="N17" i="98"/>
  <c r="I16" i="98"/>
  <c r="J16" i="98"/>
  <c r="V16" i="98" s="1"/>
  <c r="I17" i="98"/>
  <c r="J17" i="98"/>
  <c r="I18" i="98"/>
  <c r="J18" i="98"/>
  <c r="I19" i="98"/>
  <c r="J19" i="98"/>
  <c r="J15" i="98"/>
  <c r="I15" i="98"/>
  <c r="U15" i="98" s="1"/>
  <c r="H17" i="98"/>
  <c r="E17" i="98"/>
  <c r="J12" i="117"/>
  <c r="J20" i="117" s="1"/>
  <c r="H12" i="117"/>
  <c r="H20" i="117" s="1"/>
  <c r="F20" i="117"/>
  <c r="D20" i="117"/>
  <c r="H12" i="26"/>
  <c r="H20" i="26" s="1"/>
  <c r="D20" i="26"/>
  <c r="C18" i="16"/>
  <c r="C19" i="16"/>
  <c r="C17" i="16"/>
  <c r="C15" i="16"/>
  <c r="C14" i="16"/>
  <c r="J12" i="16"/>
  <c r="J20" i="16" s="1"/>
  <c r="H12" i="16"/>
  <c r="H20" i="16" s="1"/>
  <c r="D27" i="115"/>
  <c r="E27" i="115"/>
  <c r="F27" i="115"/>
  <c r="G27" i="115"/>
  <c r="H27" i="115"/>
  <c r="I27" i="115"/>
  <c r="J27" i="115"/>
  <c r="K27" i="115"/>
  <c r="C27" i="115"/>
  <c r="C25" i="14"/>
  <c r="D25" i="14"/>
  <c r="E25" i="14"/>
  <c r="F25" i="14"/>
  <c r="G25" i="14"/>
  <c r="D16" i="14"/>
  <c r="E16" i="14"/>
  <c r="F16" i="14"/>
  <c r="G16" i="14"/>
  <c r="C16" i="14"/>
  <c r="I20" i="13"/>
  <c r="Q21" i="114"/>
  <c r="R21" i="114"/>
  <c r="P21" i="114"/>
  <c r="M21" i="114"/>
  <c r="J21" i="114"/>
  <c r="R22" i="88"/>
  <c r="Q22" i="88"/>
  <c r="P22" i="88"/>
  <c r="M22" i="88"/>
  <c r="P13" i="75"/>
  <c r="H9" i="100" l="1"/>
  <c r="C11" i="101"/>
  <c r="V15" i="98"/>
  <c r="C20" i="16"/>
  <c r="U19" i="98"/>
  <c r="U17" i="98"/>
  <c r="U18" i="98"/>
  <c r="U16" i="98"/>
  <c r="U25" i="98" s="1"/>
  <c r="S25" i="98"/>
  <c r="V18" i="98"/>
  <c r="V19" i="98"/>
  <c r="V17" i="98"/>
  <c r="I25" i="98"/>
  <c r="R25" i="98"/>
  <c r="J25" i="98"/>
  <c r="H17" i="14"/>
  <c r="H25" i="14" s="1"/>
  <c r="E21" i="138"/>
  <c r="C17" i="124"/>
  <c r="J22" i="88"/>
  <c r="C17" i="142"/>
  <c r="C20" i="93"/>
  <c r="J9" i="84"/>
  <c r="J17" i="84" s="1"/>
  <c r="E17" i="84"/>
  <c r="H18" i="103"/>
  <c r="C18" i="103"/>
  <c r="T17" i="98"/>
  <c r="K17" i="98"/>
  <c r="G22" i="88"/>
  <c r="O21" i="75"/>
  <c r="H21" i="75"/>
  <c r="P21" i="75"/>
  <c r="K21" i="75"/>
  <c r="H17" i="100"/>
  <c r="G17" i="100"/>
  <c r="G26" i="14"/>
  <c r="H12" i="14"/>
  <c r="H16" i="14" s="1"/>
  <c r="C26" i="14"/>
  <c r="N21" i="75"/>
  <c r="Q13" i="75"/>
  <c r="C16" i="139" l="1"/>
  <c r="C24" i="139" s="1"/>
  <c r="I25" i="139" s="1"/>
  <c r="C19" i="101"/>
  <c r="D19" i="103"/>
  <c r="F19" i="103"/>
  <c r="E21" i="93"/>
  <c r="I21" i="93"/>
  <c r="G21" i="93"/>
  <c r="V25" i="98"/>
  <c r="H17" i="124"/>
  <c r="J17" i="124"/>
  <c r="W17" i="98"/>
  <c r="S21" i="114"/>
  <c r="S22" i="88"/>
  <c r="Q21" i="75"/>
  <c r="P22" i="7" l="1"/>
  <c r="O22" i="7"/>
  <c r="E22" i="7"/>
  <c r="K22" i="7"/>
  <c r="H22" i="7"/>
  <c r="Q22" i="7" l="1"/>
  <c r="N22" i="7"/>
  <c r="F13" i="86"/>
  <c r="I11" i="47"/>
  <c r="C11" i="144"/>
  <c r="Q11" i="47"/>
  <c r="K11" i="47"/>
  <c r="J11" i="47"/>
  <c r="J19" i="47" l="1"/>
  <c r="E11" i="144"/>
  <c r="E19" i="144" s="1"/>
  <c r="K19" i="47"/>
  <c r="F11" i="144"/>
  <c r="F19" i="144" s="1"/>
  <c r="H13" i="86"/>
  <c r="H21" i="86" s="1"/>
  <c r="F21" i="86"/>
  <c r="Q19" i="47"/>
  <c r="H12" i="111"/>
  <c r="I19" i="47"/>
  <c r="D11" i="144"/>
  <c r="D19" i="144" s="1"/>
  <c r="G19" i="47"/>
  <c r="G11" i="65"/>
  <c r="G19" i="65" s="1"/>
  <c r="G13" i="86"/>
  <c r="I13" i="86" s="1"/>
  <c r="K13" i="86" s="1"/>
  <c r="H19" i="47"/>
  <c r="L11" i="47"/>
  <c r="G11" i="144" l="1"/>
  <c r="J11" i="144" s="1"/>
  <c r="G21" i="86"/>
  <c r="C19" i="144"/>
  <c r="H20" i="111"/>
  <c r="J12" i="111"/>
  <c r="K21" i="86"/>
  <c r="I21" i="86"/>
  <c r="J13" i="86"/>
  <c r="L19" i="47"/>
  <c r="G11" i="60"/>
  <c r="D12" i="93" s="1"/>
  <c r="D20" i="93" s="1"/>
  <c r="I11" i="60"/>
  <c r="J11" i="60"/>
  <c r="K11" i="60"/>
  <c r="Q11" i="60"/>
  <c r="H12" i="4" s="1"/>
  <c r="J21" i="93" l="1"/>
  <c r="H21" i="93"/>
  <c r="F21" i="93"/>
  <c r="N11" i="144"/>
  <c r="M11" i="144" s="1"/>
  <c r="L11" i="60"/>
  <c r="F11" i="29"/>
  <c r="F19" i="29" s="1"/>
  <c r="K19" i="60"/>
  <c r="E11" i="29"/>
  <c r="E19" i="29" s="1"/>
  <c r="J19" i="60"/>
  <c r="J20" i="111"/>
  <c r="F12" i="74"/>
  <c r="I11" i="144"/>
  <c r="G19" i="144"/>
  <c r="N16" i="98" s="1"/>
  <c r="D11" i="29"/>
  <c r="D19" i="29" s="1"/>
  <c r="I19" i="60"/>
  <c r="C11" i="29"/>
  <c r="C11" i="65"/>
  <c r="C19" i="65" s="1"/>
  <c r="G19" i="60"/>
  <c r="J21" i="86"/>
  <c r="M19" i="144" l="1"/>
  <c r="N19" i="144"/>
  <c r="J19" i="144"/>
  <c r="F20" i="74"/>
  <c r="G12" i="74"/>
  <c r="G20" i="74" s="1"/>
  <c r="Q16" i="98"/>
  <c r="Q25" i="98" s="1"/>
  <c r="T11" i="144"/>
  <c r="T19" i="144" s="1"/>
  <c r="N18" i="98" s="1"/>
  <c r="T18" i="98" s="1"/>
  <c r="I19" i="144"/>
  <c r="N15" i="98" s="1"/>
  <c r="J12" i="4"/>
  <c r="F12" i="5" s="1"/>
  <c r="G11" i="29"/>
  <c r="F17" i="141"/>
  <c r="C17" i="141"/>
  <c r="C23" i="28"/>
  <c r="C23" i="27"/>
  <c r="F26" i="14"/>
  <c r="H26" i="14"/>
  <c r="E26" i="14"/>
  <c r="D26" i="14"/>
  <c r="T16" i="98" l="1"/>
  <c r="T15" i="98"/>
  <c r="N19" i="98"/>
  <c r="T19" i="98" s="1"/>
  <c r="N11" i="29"/>
  <c r="J11" i="29"/>
  <c r="T25" i="98" l="1"/>
  <c r="N25" i="98"/>
  <c r="I11" i="29"/>
  <c r="M11" i="29"/>
  <c r="G12" i="5"/>
  <c r="T11" i="29" l="1"/>
  <c r="E21" i="114" l="1"/>
  <c r="G13" i="114"/>
  <c r="G21" i="114" s="1"/>
  <c r="Q19" i="60"/>
  <c r="H19" i="60" l="1"/>
  <c r="L19" i="60"/>
  <c r="C19" i="29"/>
  <c r="H20" i="4" l="1"/>
  <c r="G19" i="29"/>
  <c r="E16" i="98" l="1"/>
  <c r="H16" i="98"/>
  <c r="H25" i="98" s="1"/>
  <c r="J20" i="4"/>
  <c r="J19" i="29"/>
  <c r="M19" i="29"/>
  <c r="N19" i="29"/>
  <c r="J22" i="4" l="1"/>
  <c r="J23" i="4" s="1"/>
  <c r="K20" i="4"/>
  <c r="I19" i="29"/>
  <c r="E15" i="98" s="1"/>
  <c r="T19" i="29"/>
  <c r="E18" i="98" s="1"/>
  <c r="K18" i="98" s="1"/>
  <c r="W18" i="98" s="1"/>
  <c r="F20" i="5"/>
  <c r="F22" i="5" s="1"/>
  <c r="F24" i="5" s="1"/>
  <c r="G20" i="5"/>
  <c r="G22" i="5" s="1"/>
  <c r="K16" i="98"/>
  <c r="W16" i="98" s="1"/>
  <c r="K15" i="98" l="1"/>
  <c r="E19" i="98"/>
  <c r="K19" i="98" s="1"/>
  <c r="W19" i="98" s="1"/>
  <c r="K25" i="98" l="1"/>
  <c r="W15" i="98"/>
  <c r="W25" i="98" s="1"/>
  <c r="E25" i="98"/>
  <c r="F12" i="4"/>
  <c r="D20" i="4"/>
  <c r="F20" i="4" l="1"/>
</calcChain>
</file>

<file path=xl/sharedStrings.xml><?xml version="1.0" encoding="utf-8"?>
<sst xmlns="http://schemas.openxmlformats.org/spreadsheetml/2006/main" count="5260" uniqueCount="987">
  <si>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</si>
  <si>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</si>
  <si>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</si>
  <si>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</si>
  <si>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</si>
  <si>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</si>
  <si>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</si>
  <si>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</si>
  <si>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</si>
  <si>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</si>
  <si>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</si>
  <si>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</si>
  <si>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</si>
  <si>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 xml:space="preserve">Secretary of the Nodal Department 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</si>
  <si>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</si>
  <si>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</si>
  <si>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</si>
  <si>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</si>
  <si>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</si>
  <si>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</si>
  <si>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</si>
  <si>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</si>
  <si>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</si>
  <si>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</si>
  <si>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</si>
  <si>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</si>
  <si>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</si>
  <si>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</si>
  <si>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</si>
  <si>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</si>
  <si>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</si>
  <si>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</si>
  <si>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</si>
  <si>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</si>
  <si>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</si>
  <si>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</si>
  <si>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</si>
  <si>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</si>
  <si>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--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</si>
  <si>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</si>
  <si>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</si>
  <si>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</si>
  <si>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</si>
  <si>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</si>
  <si>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</si>
  <si>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</si>
  <si>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</si>
  <si>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</si>
  <si>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</si>
  <si>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</si>
  <si>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</si>
  <si>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</si>
  <si>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</si>
  <si>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</si>
  <si>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</si>
  <si>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</si>
  <si>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</si>
  <si>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</si>
  <si>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</si>
  <si>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</si>
  <si>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</si>
  <si>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</si>
  <si>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</si>
  <si>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</si>
  <si>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</si>
  <si>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</si>
  <si>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</si>
  <si>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</si>
  <si>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</si>
  <si>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</si>
  <si>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</si>
  <si>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</si>
  <si>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</si>
  <si>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</si>
  <si>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</si>
  <si>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</si>
  <si>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</si>
  <si>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</si>
  <si>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</si>
  <si>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</si>
  <si>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</si>
  <si>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</si>
  <si>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</si>
  <si>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</si>
  <si>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</si>
  <si>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</si>
  <si>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</si>
  <si>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</si>
  <si>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</si>
  <si>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 xml:space="preserve">                                                                                                                                                                               Government/UT Administration of ________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</si>
  <si>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</si>
  <si>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</si>
  <si>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</si>
  <si>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</si>
  <si>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</si>
  <si>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</si>
  <si>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</si>
  <si>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</si>
  <si>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</si>
  <si>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</si>
  <si>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</si>
  <si>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</si>
  <si>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</si>
  <si>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</si>
  <si>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</si>
  <si>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</si>
  <si>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</si>
  <si>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SI.No</t>
  </si>
  <si>
    <t>Component</t>
  </si>
  <si>
    <t>No. of Meals served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</si>
  <si>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</si>
  <si>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</si>
  <si>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</si>
  <si>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</si>
  <si>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</si>
  <si>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</si>
  <si>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</si>
  <si>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</si>
  <si>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</si>
  <si>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</si>
  <si>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</si>
  <si>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</si>
  <si>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</si>
  <si>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</si>
  <si>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</si>
  <si>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</si>
  <si>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</si>
  <si>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</si>
  <si>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</si>
  <si>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</si>
  <si>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</si>
  <si>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</si>
  <si>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</si>
  <si>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</si>
  <si>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</si>
  <si>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</si>
  <si>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</si>
  <si>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</si>
  <si>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</si>
  <si>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</si>
  <si>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</si>
  <si>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</si>
  <si>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</si>
  <si>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</si>
  <si>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</si>
  <si>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</si>
  <si>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</si>
  <si>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</si>
  <si>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</si>
  <si>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</si>
  <si>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</si>
  <si>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</si>
  <si>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</si>
  <si>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</si>
  <si>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</si>
  <si>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</si>
  <si>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</si>
  <si>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</si>
  <si>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</si>
  <si>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</si>
  <si>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</si>
  <si>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</si>
  <si>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</si>
  <si>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</si>
  <si>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</si>
  <si>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</si>
  <si>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</si>
  <si>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</si>
  <si>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</si>
  <si>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</si>
  <si>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</si>
  <si>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</si>
  <si>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</si>
  <si>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</si>
  <si>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</si>
  <si>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</si>
  <si>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</si>
  <si>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</si>
  <si>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</si>
  <si>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</si>
  <si>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</si>
  <si>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</si>
  <si>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</si>
  <si>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</si>
  <si>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</si>
  <si>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</si>
  <si>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</si>
  <si>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</si>
  <si>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</si>
  <si>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</si>
  <si>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</si>
  <si>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</si>
  <si>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</si>
  <si>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</si>
  <si>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</si>
  <si>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</si>
  <si>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</si>
  <si>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</si>
  <si>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</si>
  <si>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</si>
  <si>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</si>
  <si>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</si>
  <si>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</si>
  <si>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</si>
  <si>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</si>
  <si>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</si>
  <si>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</si>
  <si>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</si>
  <si>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</si>
  <si>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</si>
  <si>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</si>
  <si>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</si>
  <si>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</si>
  <si>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</si>
  <si>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</si>
  <si>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</si>
  <si>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</si>
  <si>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</si>
  <si>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</si>
  <si>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</si>
  <si>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</si>
  <si>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</si>
  <si>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</si>
  <si>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</si>
  <si>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</si>
  <si>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</si>
  <si>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</si>
  <si>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</si>
  <si>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</si>
  <si>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</si>
  <si>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</si>
  <si>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</si>
  <si>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</si>
  <si>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</si>
  <si>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</si>
  <si>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</si>
  <si>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</si>
  <si>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</si>
  <si>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</si>
  <si>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</si>
  <si>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</si>
  <si>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</si>
  <si>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</si>
  <si>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</si>
  <si>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</si>
  <si>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</si>
  <si>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</si>
  <si>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</si>
  <si>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</si>
  <si>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</si>
  <si>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</si>
  <si>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</si>
  <si>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</si>
  <si>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</si>
  <si>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</si>
  <si>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</si>
  <si>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</si>
  <si>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</si>
  <si>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</si>
  <si>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</si>
  <si>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</si>
  <si>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</si>
  <si>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</si>
  <si>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</si>
  <si>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</si>
  <si>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</si>
  <si>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</si>
  <si>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</si>
  <si>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</si>
  <si>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</si>
  <si>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</si>
  <si>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</si>
  <si>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</si>
  <si>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</si>
  <si>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</si>
  <si>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</si>
  <si>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</si>
  <si>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</si>
  <si>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</si>
  <si>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</si>
  <si>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</si>
  <si>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</si>
  <si>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</si>
  <si>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</si>
  <si>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</si>
  <si>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</si>
  <si>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</si>
  <si>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</si>
  <si>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</si>
  <si>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</si>
  <si>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</si>
  <si>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</si>
  <si>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</si>
  <si>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</si>
  <si>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</si>
  <si>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</si>
  <si>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</si>
  <si>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</si>
  <si>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</si>
  <si>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</si>
  <si>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</si>
  <si>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</si>
  <si>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</si>
  <si>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</si>
  <si>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</si>
  <si>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</si>
  <si>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</si>
  <si>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</si>
  <si>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</si>
  <si>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</si>
  <si>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</si>
  <si>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</si>
  <si>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</si>
  <si>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</si>
  <si>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</si>
  <si>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</si>
  <si>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</si>
  <si>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</si>
  <si>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</si>
  <si>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</si>
  <si>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</si>
  <si>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</si>
  <si>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</si>
  <si>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</si>
  <si>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</si>
  <si>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</si>
  <si>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</si>
  <si>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</si>
  <si>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</si>
  <si>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</si>
  <si>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</si>
  <si>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</si>
  <si>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</si>
  <si>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</si>
  <si>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</si>
  <si>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</si>
  <si>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</si>
  <si>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</si>
  <si>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</si>
  <si>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</si>
  <si>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</si>
  <si>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</si>
  <si>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</si>
  <si>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</si>
  <si>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</si>
  <si>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</si>
  <si>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</si>
  <si>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</si>
  <si>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</si>
  <si>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</si>
  <si>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</si>
  <si>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</si>
  <si>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</si>
  <si>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</si>
  <si>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</si>
  <si>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</si>
  <si>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</si>
  <si>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</si>
  <si>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</si>
  <si>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</si>
  <si>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</si>
  <si>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</si>
  <si>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</si>
  <si>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</si>
  <si>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</si>
  <si>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</si>
  <si>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</si>
  <si>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</si>
  <si>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</si>
  <si>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</si>
  <si>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</si>
  <si>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</si>
  <si>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</si>
  <si>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</si>
  <si>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</si>
  <si>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</si>
  <si>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</si>
  <si>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</si>
  <si>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</si>
  <si>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</si>
  <si>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</si>
  <si>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</si>
  <si>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</si>
  <si>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</si>
  <si>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</si>
  <si>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</si>
  <si>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</si>
  <si>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</si>
  <si>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</si>
  <si>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</si>
  <si>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</si>
  <si>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</si>
  <si>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</si>
  <si>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</si>
  <si>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</si>
  <si>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</si>
  <si>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</si>
  <si>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</si>
  <si>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</si>
  <si>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</si>
  <si>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</si>
  <si>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</si>
  <si>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</si>
  <si>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</si>
  <si>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</si>
  <si>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</si>
  <si>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</si>
  <si>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</si>
  <si>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</si>
  <si>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</si>
  <si>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</si>
  <si>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</si>
  <si>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</si>
  <si>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</si>
  <si>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</si>
  <si>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</si>
  <si>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</si>
  <si>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</si>
  <si>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</si>
  <si>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</si>
  <si>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</si>
  <si>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</si>
  <si>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</si>
  <si>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</si>
  <si>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</si>
  <si>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</si>
  <si>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</si>
  <si>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</si>
  <si>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</si>
  <si>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</si>
  <si>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</si>
  <si>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</si>
  <si>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 xml:space="preserve">Table: AT-11A : Sanction and Utilisation of Central assistance towards construction of Kitchen-cum-store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</si>
  <si>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</si>
  <si>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</si>
  <si>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</si>
  <si>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</si>
  <si>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</si>
  <si>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</si>
  <si>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</si>
  <si>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</si>
  <si>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</si>
  <si>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</si>
  <si>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</si>
  <si>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</si>
  <si>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</si>
  <si>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</si>
  <si>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</si>
  <si>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</si>
  <si>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</si>
  <si>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</si>
  <si>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</si>
  <si>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</si>
  <si>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</si>
  <si>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</si>
  <si>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</si>
  <si>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</si>
  <si>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</si>
  <si>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</si>
  <si>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</si>
  <si>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</si>
  <si>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</si>
  <si>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</si>
  <si>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</si>
  <si>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</si>
  <si>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</si>
  <si>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</si>
  <si>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</si>
  <si>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</si>
  <si>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</si>
  <si>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</si>
  <si>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</si>
  <si>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</si>
  <si>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</si>
  <si>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</si>
  <si>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</si>
  <si>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</si>
  <si>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</si>
  <si>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</si>
  <si>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</si>
  <si>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</si>
  <si>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</si>
  <si>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</si>
  <si>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</si>
  <si>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</si>
  <si>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</si>
  <si>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</si>
  <si>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</si>
  <si>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</si>
  <si>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</si>
  <si>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</si>
  <si>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</si>
  <si>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</si>
  <si>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</si>
  <si>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</si>
  <si>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</si>
  <si>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</si>
  <si>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</si>
  <si>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</si>
  <si>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</si>
  <si>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</si>
  <si>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</si>
  <si>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</si>
  <si>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</si>
  <si>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</si>
  <si>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</si>
  <si>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</si>
  <si>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</si>
  <si>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</si>
  <si>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</si>
  <si>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</si>
  <si>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</si>
  <si>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</si>
  <si>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</si>
  <si>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</si>
  <si>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</si>
  <si>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</si>
  <si>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</si>
  <si>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</si>
  <si>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</si>
  <si>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</si>
  <si>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</si>
  <si>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</si>
  <si>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</si>
  <si>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</si>
  <si>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</si>
  <si>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</si>
  <si>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</si>
  <si>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</si>
  <si>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</si>
  <si>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</si>
  <si>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</si>
  <si>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</si>
  <si>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</si>
  <si>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</si>
  <si>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</si>
  <si>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</si>
  <si>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</si>
  <si>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</si>
  <si>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</si>
  <si>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</si>
  <si>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</si>
  <si>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</si>
  <si>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</si>
  <si>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</si>
  <si>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</si>
  <si>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</si>
  <si>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</si>
  <si>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</si>
  <si>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</si>
  <si>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</si>
  <si>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</si>
  <si>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</si>
  <si>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</si>
  <si>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</si>
  <si>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</si>
  <si>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</si>
  <si>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</si>
  <si>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</si>
  <si>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</si>
  <si>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</si>
  <si>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</si>
  <si>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</si>
  <si>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</si>
  <si>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</si>
  <si>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</si>
  <si>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</si>
  <si>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</si>
  <si>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</si>
  <si>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</si>
  <si>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</si>
  <si>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</si>
  <si>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</si>
  <si>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AT - 8 A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</si>
  <si>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</si>
  <si>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</si>
  <si>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</si>
  <si>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</si>
  <si>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</si>
  <si>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</si>
  <si>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</si>
  <si>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</si>
  <si>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</si>
  <si>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</si>
  <si>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</si>
  <si>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</si>
  <si>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</si>
  <si>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</si>
  <si>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</si>
  <si>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</si>
  <si>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</si>
  <si>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</si>
  <si>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</si>
  <si>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</si>
  <si>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</si>
  <si>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</si>
  <si>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</si>
  <si>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</si>
  <si>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</si>
  <si>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</si>
  <si>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</si>
  <si>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</si>
  <si>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</si>
  <si>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</si>
  <si>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</si>
  <si>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</si>
  <si>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</si>
  <si>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</si>
  <si>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</si>
  <si>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</si>
  <si>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</si>
  <si>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</si>
  <si>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</si>
  <si>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</si>
  <si>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</si>
  <si>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</si>
  <si>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</si>
  <si>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</si>
  <si>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</si>
  <si>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</si>
  <si>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</si>
  <si>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</si>
  <si>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</si>
  <si>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</si>
  <si>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</si>
  <si>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</si>
  <si>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</si>
  <si>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</si>
  <si>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</si>
  <si>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 xml:space="preserve">Mid Day Meal Scheme 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</si>
  <si>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</si>
  <si>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</si>
  <si>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</si>
  <si>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</si>
  <si>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</si>
  <si>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</si>
  <si>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</si>
  <si>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</si>
  <si>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</si>
  <si>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</si>
  <si>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</si>
  <si>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</si>
  <si>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</si>
  <si>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</si>
  <si>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Amount paid to children (in Rs)</t>
  </si>
  <si>
    <t>Foodgrains provided to children (in MT)</t>
  </si>
  <si>
    <t>Covered through centralised kitchen</t>
  </si>
  <si>
    <t>Requirement of Pulses (in MTs)</t>
  </si>
  <si>
    <t>Pulse 1 (name)</t>
  </si>
  <si>
    <t>Pulse 2 (name)</t>
  </si>
  <si>
    <t>Pulse 3 (name)</t>
  </si>
  <si>
    <t>Pulse 4 (name)</t>
  </si>
  <si>
    <t>Pulse 5 (name)</t>
  </si>
  <si>
    <t>Table: AT-27C</t>
  </si>
  <si>
    <t>Maximum number of institutions for which daily data transferred during the month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</si>
  <si>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</si>
  <si>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</si>
  <si>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</si>
  <si>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</si>
  <si>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</si>
  <si>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</si>
  <si>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</si>
  <si>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</si>
  <si>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</si>
  <si>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* state share includes funds as well as monetary value of the commodities supplied by the State/UT</t>
  </si>
  <si>
    <t>Table - AT - 10 B</t>
  </si>
  <si>
    <t>Table: AT-27 D</t>
  </si>
  <si>
    <t>Total No. of Cook-cum-helpers required in drought affected areas, if any</t>
  </si>
  <si>
    <t>Table: AT- 32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</si>
  <si>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</si>
  <si>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</si>
  <si>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</si>
  <si>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</si>
  <si>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</si>
  <si>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</si>
  <si>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</si>
  <si>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Information on Kitchen Garden</t>
  </si>
  <si>
    <t xml:space="preserve">AT - 10 E </t>
  </si>
  <si>
    <t>AT - 4 B</t>
  </si>
  <si>
    <t>Information on Aadhaar Enrolment</t>
  </si>
  <si>
    <t>AT - 32</t>
  </si>
  <si>
    <t>AT - 32 A</t>
  </si>
  <si>
    <t>Coarse Grains</t>
  </si>
  <si>
    <t>2018-19</t>
  </si>
  <si>
    <t>k</t>
  </si>
  <si>
    <t xml:space="preserve">Enrolment range 01-50 </t>
  </si>
  <si>
    <t>No. of schools</t>
  </si>
  <si>
    <t>Central share</t>
  </si>
  <si>
    <t>requirement of funds (Rs in lakh)</t>
  </si>
  <si>
    <t xml:space="preserve">Enrolment range 51-150 </t>
  </si>
  <si>
    <t xml:space="preserve">Enrolment range 151-250 </t>
  </si>
  <si>
    <t xml:space="preserve">Enrolment range 251 &amp; Above </t>
  </si>
  <si>
    <t>Table: AT-29A</t>
  </si>
  <si>
    <t>State share</t>
  </si>
  <si>
    <t>Requirement of funds (Rs in lakh)</t>
  </si>
  <si>
    <t>Table: AT-28 B</t>
  </si>
  <si>
    <t>AT - 28 B</t>
  </si>
  <si>
    <t>Table AT 21 :Details of engagement and apportionment of honorarium to cook cum helpers (CCH) between schools and centralized kitchen</t>
  </si>
  <si>
    <t>Table: AT-28 B: Repair of kitchen cum stores constructed ten years ago</t>
  </si>
  <si>
    <t>Centre share</t>
  </si>
  <si>
    <t>Repair of kitchen cum stores constructed ten years ago</t>
  </si>
  <si>
    <t>AT- 29 A</t>
  </si>
  <si>
    <t>Repair of kitchen-cum-stores</t>
  </si>
  <si>
    <t>Requirement of funds for Transportation Assistance</t>
  </si>
  <si>
    <t>Mode of data collection (SMS/ IVRS/ Mobile App/ Web Application/ Others)</t>
  </si>
  <si>
    <t>Name of Agency implementing AMS in State/UT</t>
  </si>
  <si>
    <t>Total Funds required (Rs in lakh)</t>
  </si>
  <si>
    <t>Rate  of Transportation Assistance (Per quintal)</t>
  </si>
  <si>
    <t>PDS rate (Rs per Quintal)</t>
  </si>
  <si>
    <t>Temple, Gurudwara, Jail etc. (pls specify)</t>
  </si>
  <si>
    <t>No. of working days on which MDM served *</t>
  </si>
  <si>
    <t>Average No. of children availed MDM [Col. 8/Col. 9] *</t>
  </si>
  <si>
    <t>*This information will be used for computing Performance Grading Index (PGI) also.</t>
  </si>
  <si>
    <t>No. of children provided with spectacles</t>
  </si>
  <si>
    <t>No. of children identified with refractive errors</t>
  </si>
  <si>
    <t>Name of the Krishi Vigyan Kendra (KVK)</t>
  </si>
  <si>
    <t>Table: AT- 10 F</t>
  </si>
  <si>
    <t>Table AT-10 F: Information on Training of Cook-cum-Helpers</t>
  </si>
  <si>
    <t>Total no.  of Cook-cum-Helpers engaged</t>
  </si>
  <si>
    <t xml:space="preserve">Total no. of Cook-cum-Helpers trained during the year </t>
  </si>
  <si>
    <t>No. of Master Trainers</t>
  </si>
  <si>
    <t>Duration of training</t>
  </si>
  <si>
    <t xml:space="preserve">Modules used in the training </t>
  </si>
  <si>
    <t>Name of Training Agency</t>
  </si>
  <si>
    <t>AT - 10 F</t>
  </si>
  <si>
    <t>Information on Training of Cook-cum-Helpers</t>
  </si>
  <si>
    <t>Action Taken by State Govt. on findings of Social Audit Report</t>
  </si>
  <si>
    <t>Number of School Working Days (Primary,Classes I-V) for 2020-21</t>
  </si>
  <si>
    <t>Number of School Working Days (Upper Primary,Classes VI-VIII) for 2020-21</t>
  </si>
  <si>
    <t>Proposal for coverage of children and working days  for 2020-21  (Primary Classes, I-V)</t>
  </si>
  <si>
    <t>Proposal for coverage of children and working days  for 2020-21  (Upper Primary,Classes VI-VIII)</t>
  </si>
  <si>
    <t>Proposal for coverage of children for NCLP Schools during 2020-21</t>
  </si>
  <si>
    <t>Proposal for coverage of children and working days  for Primary (Classes I-V) in Drought affected areas  during 2020-21</t>
  </si>
  <si>
    <t>Proposal for coverage of children and working days  for  Upper Primary (Classes VI-VIII)in Drought affected areas  during 2020-21</t>
  </si>
  <si>
    <t>Requirement of kitchen-cum-stores in the Primary and Upper Primary schools for the year 2020-21</t>
  </si>
  <si>
    <t>Requirement of kitchen cum stores as per Plinth Area Norm in the Primary and Upper Primary schools for the year 2020-21</t>
  </si>
  <si>
    <t>Requirement of Kitchen Devices (new) during 2020-21 in Primary &amp; Upper Primary Schools</t>
  </si>
  <si>
    <t>Replacement of Kitchen Devices during 2020-21 in Primary &amp; Upper Primary Schools</t>
  </si>
  <si>
    <t>Requirement of Cook cum Helpers for 2020-21</t>
  </si>
  <si>
    <t>Budget Provision for the Year 2020-21</t>
  </si>
  <si>
    <t>Annual Work Plan and Budget 2020-21</t>
  </si>
  <si>
    <t>2020-21</t>
  </si>
  <si>
    <t>No. of institutions where setting up of kitchen garden is proposed during 2020-21</t>
  </si>
  <si>
    <t>Annual Work Plan and Budget  2020-21</t>
  </si>
  <si>
    <t>Annual Work Plan &amp; Budget 2020-21</t>
  </si>
  <si>
    <t>Proposals for 2020-21</t>
  </si>
  <si>
    <t>Table: AT-26 : Number of School Working Days (Primary,Classes I-V) for 2020-21</t>
  </si>
  <si>
    <t>Table: AT-26A : Number of School Working Days (Upper Primary,Classes VI-VIII) for 2020-21</t>
  </si>
  <si>
    <t>Table: AT-27: Proposal for coverage of children and working days  for 2020-21 (Primary Classes, I-V)</t>
  </si>
  <si>
    <t>Table: AT-27 A: Proposal for coverage of children and working days  for 2020-21 (Upper Primary,Classes VI-VIII)</t>
  </si>
  <si>
    <t>Table: AT-27 B: Proposal for coverage of children for NCLP Schools during 2020-21</t>
  </si>
  <si>
    <t>Table: AT-27 D : Proposal for coverage of children and working days  for Upper Primary (Classes VI-VIII) in Drought affected areas  during 2020-21</t>
  </si>
  <si>
    <t>Table: AT-28: Requirement of kitchen-cum-stores in Primary and Upper Primary schools for the year 2020-21</t>
  </si>
  <si>
    <t>Table: AT-28 A: Requirement of kitchen cum stores as per Plinth Area Norm in the Primary and Upper Primary schools for the year 2020-21</t>
  </si>
  <si>
    <t>Table: AT-29 : Requirement of Kitchen Devices (new) during 2020-21 in Primary &amp; Upper Primary Schools</t>
  </si>
  <si>
    <t>Table: AT-29 A : Replacement of Kitchen Devices during 2020-21 in Primary &amp; Upper Primary Schools</t>
  </si>
  <si>
    <t>Table: AT 30 :  Requirement of Cook cum Helpers for 2020-21</t>
  </si>
  <si>
    <t>Table: AT-31 : Budget Provision for the Year 2020-21</t>
  </si>
  <si>
    <t>Enrolment (As on 30.09.2019)</t>
  </si>
  <si>
    <t>GENERAL INFORMATION for 2019-2020</t>
  </si>
  <si>
    <t>Details of  Provisions  in the State Budget 2019-2020</t>
  </si>
  <si>
    <t>Releasing of Funds from State to Directorate / Authority / District / Block / School level during 2019-2020</t>
  </si>
  <si>
    <t>No. of Institutions in the State vis a vis Institutions serving MDM during 2019-2020</t>
  </si>
  <si>
    <t>No. of Institutions covered  (Primary, Classes I-V)  during 2019-2020</t>
  </si>
  <si>
    <t>No. of Institutions covered (Upper Primary with Primary, Classes I-VIII) during 2019-2020</t>
  </si>
  <si>
    <t>No. of Institutions covered (Upper Primary without Primary, Classes VI-VIII) during 2019-2020</t>
  </si>
  <si>
    <t>Enrolment vis-à-vis availed for MDM  (Primary,Classes I- V) during 2019-2020</t>
  </si>
  <si>
    <t>Enrolment vis-a-vis availed for MDM  (Upper Primary, Classes VI - VIII) during 2019-2020</t>
  </si>
  <si>
    <t>PAB-MDM Approval vs. PERFORMANCE (Primary, Classes I - V) during 2019-2020</t>
  </si>
  <si>
    <t>PAB-MDM Approval vs. PERFORMANCE (Upper Primary, Classes VI to VIII) during 2019-2020</t>
  </si>
  <si>
    <t>PAB-MDM Approval vs. PERFORMANCE NCLP Schools during 2019-2020</t>
  </si>
  <si>
    <t>PAB-MDM Approval vs. PERFORMANCE (Primary, Classes I - V) during 2019-2020 - Drought</t>
  </si>
  <si>
    <t>PAB-MDM Approval vs. PERFORMANCE (Upper Primary, Classes VI to VIII) during 2019-2020 - Drought</t>
  </si>
  <si>
    <t>Utilisation of foodgrains  (Primary, Classes I-V) during 2019-2020</t>
  </si>
  <si>
    <t>Utilisation of foodgrains  (Upper Primary, Classes VI-VIII) during 2019-2020</t>
  </si>
  <si>
    <t>PAYMENT OF COST OF FOOD GRAINS TO FCI (Primary and Upper Primary Classes I-VIII) during 2019-2020</t>
  </si>
  <si>
    <t>Utilisation of foodgrains (Coarse Grain) during 2019-2020</t>
  </si>
  <si>
    <t>Utilisation of Cooking Cost (Primary, Classes I-V) during 2019-2020</t>
  </si>
  <si>
    <t>Utilisation of Cooking cost (Upper Primary Classes, VI-VIII) during 2019-2020</t>
  </si>
  <si>
    <t>Utilisation of funds towards honorarium to Cook-cum-Helpers (Primary classes I-V) during 2019-2020</t>
  </si>
  <si>
    <t>Utilisation of funds towards honorarium to Cook-cum-Helpers (Upper Primary classes VI-VIII) during 2019-2020</t>
  </si>
  <si>
    <t>Utilisation of Central Assitance towards Transportation Assistance (Primary &amp; Upper Primary,Classes I-VIII) during 2019-2020</t>
  </si>
  <si>
    <t>Utilisation of Central Assistance towards MME  (Primary &amp; Upper Primary,Classes I-VIII) during 2019-2020</t>
  </si>
  <si>
    <t>Details of Meetings at district level during 2019-2020</t>
  </si>
  <si>
    <t>Coverage under Rashtriya Bal Swasthya Karykram (School Health Programme) - 2019-2020</t>
  </si>
  <si>
    <t>Annual and Monthly data entry status in MDM-MIS during 2019-2020</t>
  </si>
  <si>
    <t>Implementation of Automated Monitoring System  during 2019-2020</t>
  </si>
  <si>
    <t>PAB-MDM Approval vs. PERFORMANCE (Primary Classes I to V) during 2019-2020 - Drought</t>
  </si>
  <si>
    <t>Table: AT-1: GENERAL INFORMATION for 2019-2020</t>
  </si>
  <si>
    <t>Table: AT-2 :  Details of  Provisions  in the State Budget 2019-2020</t>
  </si>
  <si>
    <t>Table: AT-2A : Releasing of Funds from State to Directorate / Authority / District / Block / School level during 2019-2020</t>
  </si>
  <si>
    <t>Table AT-3: No. of Institutions in the State vis a vis Institutions serving MDM during 2019-2020</t>
  </si>
  <si>
    <t>Table: AT-3A: No. of Institutions covered  (Primary, Classes I-V)  during 2019-2020</t>
  </si>
  <si>
    <t>Table: AT-3B: No. of Institutions covered (Upper Primary with Primary, Classes I-VIII) during 2019-2020</t>
  </si>
  <si>
    <t>Table: AT-3C: No. of Institutions covered (Upper Primary without Primary, Classes VI-VIII) during 2019-2020</t>
  </si>
  <si>
    <t>Table: AT-4: Enrolment vis-à-vis availed for MDM  (Primary,Classes I- V) during 2019-2020</t>
  </si>
  <si>
    <t>Table: AT-4A: Enrolment vis-a-vis availed for MDM  (Upper Primary, Classes VI - VIII) during 2019-2020</t>
  </si>
  <si>
    <t>Table: AT-5:  PAB-MDM Approval vs. PERFORMANCE (Primary, Classes I - V) during 2019-2020</t>
  </si>
  <si>
    <t>MDM-PAB Approval for 2019-2020</t>
  </si>
  <si>
    <t>Table: AT-5 A:  PAB-MDM Approval vs. PERFORMANCE (Upper Primary, Classes VI to VIII) during 2019-2020</t>
  </si>
  <si>
    <t>Table: AT-5 B:  PAB-MDM Approval vs. PERFORMANCE - STC (NCLP Schools) during 2019-2020</t>
  </si>
  <si>
    <t>MDM-PAB Approval for2019-2020</t>
  </si>
  <si>
    <t>Table: AT-5 C:  PAB-MDM Approval vs. PERFORMANCE (Primary, Classes I - V) during 2019-2020 - Drought</t>
  </si>
  <si>
    <t>Table: AT-5 D:  PAB-MDM Approval vs. PERFORMANCE (Upper Primary, Classes VI to VIII) during 2019-2020 - Drought</t>
  </si>
  <si>
    <t>Table: AT-6: Utilisation of foodgrains  (Primary, Classes I-V) during 2019-2020</t>
  </si>
  <si>
    <t>Table: AT-6A: Utilisation of foodgrains  (Upper Primary, Classes VI-VIII) during 2019-2020</t>
  </si>
  <si>
    <t>Table: AT-6B: PAYMENT OF COST OF FOOD GRAINS TO FCI (Primary and Upper Primary Classes I-VIII) during 2019-2020</t>
  </si>
  <si>
    <t>Table: AT-6C: Utilisation of foodgrains (Coarse Grain) during 2019-2020</t>
  </si>
  <si>
    <t>Table: AT-7: Utilisation of Cooking Cost (Primary Classes I-V) during 2019-2020</t>
  </si>
  <si>
    <t>Table: AT-7A: Utilisation of Cooking cost (Upper Primary Classes, VI-VIII) during 2019-2020</t>
  </si>
  <si>
    <t>Table AT - 8 :Utilisation of funds towards honorarium to Cook-cum-Helpers (Primary classes I-V) during 2019-2020</t>
  </si>
  <si>
    <t>Table AT - 8A : Utilisation of funds towards honorarium to Cook-cum-Helpers (Upper Primary classes VI-VIII) during 2019-2020</t>
  </si>
  <si>
    <t>Table: AT-9 : Utilisation of Central Assitance towards Transportation Assistance (Primary &amp; Upper Primary,Classes I-VIII) during 2019-2020</t>
  </si>
  <si>
    <t>Table: AT-10 :  Utilisation of Central Assistance towards MME  (Primary &amp; Upper Primary,Classes I-VIII) during 2019-2020</t>
  </si>
  <si>
    <t>Table: AT-10 A : Details of Meetings at district level during 2019-2020</t>
  </si>
  <si>
    <t xml:space="preserve">Table AT - 10 B : Details of Social Audit during 2019-2020 </t>
  </si>
  <si>
    <t>Table AT - 23 A- Implementation of Automated Monitoring System  during 2019-2020</t>
  </si>
  <si>
    <t>Table: AT-32:  PAB-MDM Approval vs. PERFORMANCE (Primary Classes I to V) during 2019-2020 - Drought</t>
  </si>
  <si>
    <t>Table: AT-32 A:  PAB-MDM Approval vs. PERFORMANCE (Upper Primary, Classes VI to VIII) during 2019-2020 - Drought</t>
  </si>
  <si>
    <t xml:space="preserve">No. of working days (During 01.04.2019 to 31.03.2020)                  </t>
  </si>
  <si>
    <t xml:space="preserve">Opening Balance as on 01.04.2019                                  </t>
  </si>
  <si>
    <t>Opening Balance as on 01.04.2019</t>
  </si>
  <si>
    <t>Apr, 2019</t>
  </si>
  <si>
    <t>Dec, 2019</t>
  </si>
  <si>
    <t>Jan, 2020</t>
  </si>
  <si>
    <t>Feb, 2020</t>
  </si>
  <si>
    <t>Mar, 2020</t>
  </si>
  <si>
    <t>Budget Released till 31.12.2019</t>
  </si>
  <si>
    <t>(For the Period 01.04.2019 to 31.12.2019)</t>
  </si>
  <si>
    <t>During 01.04.2019 to 31.12.2019</t>
  </si>
  <si>
    <t>(As on 31.12.2019)</t>
  </si>
  <si>
    <t>As on 31.12.2019</t>
  </si>
  <si>
    <t>April, 2020</t>
  </si>
  <si>
    <t>May,2020</t>
  </si>
  <si>
    <t>June,2020</t>
  </si>
  <si>
    <t>July,2020</t>
  </si>
  <si>
    <t>August,2020</t>
  </si>
  <si>
    <t>September,2020</t>
  </si>
  <si>
    <t>October,2020</t>
  </si>
  <si>
    <t>November,2020</t>
  </si>
  <si>
    <t>December,2020</t>
  </si>
  <si>
    <t>January,2021</t>
  </si>
  <si>
    <t>February,2021</t>
  </si>
  <si>
    <t>March,2021</t>
  </si>
  <si>
    <t>No. of Kitchens constructed prior to FY 2009-10</t>
  </si>
  <si>
    <t>No. of Kitchens constructed prior to 2009-10 and require repairs</t>
  </si>
  <si>
    <t>2019-20</t>
  </si>
  <si>
    <t>Repair of Kitchen-cum-stores</t>
  </si>
  <si>
    <t>Gross Allocation for the  FY 2019-20</t>
  </si>
  <si>
    <t>Allocation for cost of foodgrains for 2019-20</t>
  </si>
  <si>
    <t xml:space="preserve">Unspent Balance as on 31.12.2019  </t>
  </si>
  <si>
    <t xml:space="preserve">Total Unspent Balance as on 31.12.2019                           </t>
  </si>
  <si>
    <t>Allocation for 2019-20</t>
  </si>
  <si>
    <t xml:space="preserve">Allocation for 2019-20                       </t>
  </si>
  <si>
    <t>Allocation for FY 2019-20</t>
  </si>
  <si>
    <t>Unspent Balance as on 31.12.2019</t>
  </si>
  <si>
    <t>Opening balance as on 01.04.2019</t>
  </si>
  <si>
    <t xml:space="preserve">Unspent Balance as on 31.12.2019  [Col. 4+ Col.5+Col.6 -Col.8]  </t>
  </si>
  <si>
    <t>Allocation for  2019-20</t>
  </si>
  <si>
    <t>Unspent balance as on 31.12.2019               [Col: (4+5)-7]</t>
  </si>
  <si>
    <t>*Total sanctioned during 2006-07  to 2019-20</t>
  </si>
  <si>
    <t>*Total sanction during 2006-07 to 2019-20</t>
  </si>
  <si>
    <t>*Total Sanction during 2012-13 to 2019-20</t>
  </si>
  <si>
    <t>Table: AT-17 : Coverage under Rashtriya Bal Swasthya Karykram (School Health Programme) - 2019-20</t>
  </si>
  <si>
    <t>Table AT - 23 Annual and Monthly data entry status in MDM-MIS during 2019-20</t>
  </si>
  <si>
    <t>In-Cash Benefit Type Component                                                                                                                                                                (CCH Honorarieum only)</t>
  </si>
  <si>
    <t>In-Kind Benefit Type Component                                                                                                       (A Sum of Cost of Food Grains + Cooking Cost + Transport Assistance + MME)</t>
  </si>
  <si>
    <t>Remarks, if any</t>
  </si>
  <si>
    <t>Electronic Fund 
Transfer (in ₹)
(NEFT, RTGS, APB, NACH)</t>
  </si>
  <si>
    <t>Non-Electronic 
Fund Transfer (in ₹)
(Cash, Cheque, DD, MO)</t>
  </si>
  <si>
    <r>
      <t xml:space="preserve">Total 
Expenditure during the Month </t>
    </r>
    <r>
      <rPr>
        <b/>
        <sz val="10"/>
        <rFont val="Arial"/>
        <family val="2"/>
      </rPr>
      <t>(in ₹)  **</t>
    </r>
  </si>
  <si>
    <r>
      <t xml:space="preserve">Fund 
Transfer during the Month             </t>
    </r>
    <r>
      <rPr>
        <b/>
        <sz val="10"/>
        <rFont val="Arial"/>
        <family val="2"/>
      </rPr>
      <t>(in ₹)</t>
    </r>
  </si>
  <si>
    <r>
      <t xml:space="preserve">Total 
Expenditure during the Month </t>
    </r>
    <r>
      <rPr>
        <b/>
        <sz val="10"/>
        <rFont val="Arial"/>
        <family val="2"/>
      </rPr>
      <t>(in ₹)</t>
    </r>
  </si>
  <si>
    <t>April, 2019</t>
  </si>
  <si>
    <t>May, 2019</t>
  </si>
  <si>
    <t>June, 2019</t>
  </si>
  <si>
    <t>July, 2019</t>
  </si>
  <si>
    <t>August, 2019</t>
  </si>
  <si>
    <t>September, 2019</t>
  </si>
  <si>
    <t>October, 2019</t>
  </si>
  <si>
    <t>November, 2019</t>
  </si>
  <si>
    <t>December, 2019</t>
  </si>
  <si>
    <t xml:space="preserve">Table AT-2 B: Month wise Transfer of Funds vs Expenditure under DBT during 2019-20 </t>
  </si>
  <si>
    <t xml:space="preserve">Table: AT- 2B </t>
  </si>
  <si>
    <t>Amount in Rs</t>
  </si>
  <si>
    <t xml:space="preserve">TOTAL CENTRAL SHARE - </t>
  </si>
  <si>
    <t>DBT COMPONENT CENTRAL SHARE *</t>
  </si>
  <si>
    <t>*  DBT COMPONENT FUNDS  = TOTAL CENTRAL SHARE - FUNDS FOR INFRASTRUCTRE (i.e. KITCHEN SHED - KITCHEN DEVICES - KITCHEN GARDEN  ETC.)</t>
  </si>
  <si>
    <t>** TOTAL EXPENDITURE &lt;= DBT COPONENT FUNDS</t>
  </si>
  <si>
    <t>Notes:</t>
  </si>
  <si>
    <t>1. State/UT breakup needs to be provided only for fund transfer/ expenditure.</t>
  </si>
  <si>
    <r>
      <rPr>
        <b/>
        <sz val="11"/>
        <color rgb="FFFF0000"/>
        <rFont val="Calibri"/>
        <family val="2"/>
        <scheme val="minor"/>
      </rPr>
      <t>2.</t>
    </r>
    <r>
      <rPr>
        <sz val="10"/>
        <color rgb="FFFF0000"/>
        <rFont val="Arial"/>
        <family val="2"/>
      </rPr>
      <t xml:space="preserve"> Cash Component: Summation of Electronic and non-electronic Fund Transfer should be equal to Total Fund Transfer for all States/UTs </t>
    </r>
  </si>
  <si>
    <t xml:space="preserve">3. In-kind Component: Aadhaar Authenticated Expenditure should be less than equal to Total Expenditure for all States/UTs </t>
  </si>
  <si>
    <r>
      <rPr>
        <b/>
        <sz val="11"/>
        <color rgb="FFFF0000"/>
        <rFont val="Calibri"/>
        <family val="2"/>
        <scheme val="minor"/>
      </rPr>
      <t>4.</t>
    </r>
    <r>
      <rPr>
        <sz val="10"/>
        <color rgb="FFFF0000"/>
        <rFont val="Arial"/>
        <family val="2"/>
      </rPr>
      <t xml:space="preserve"> Value to be reported in absolute unit (not in Lakh, Crore, etc)</t>
    </r>
  </si>
  <si>
    <r>
      <rPr>
        <b/>
        <sz val="11"/>
        <color rgb="FFFF0000"/>
        <rFont val="Calibri"/>
        <family val="2"/>
        <scheme val="minor"/>
      </rPr>
      <t>5.</t>
    </r>
    <r>
      <rPr>
        <sz val="10"/>
        <color rgb="FFFF0000"/>
        <rFont val="Arial"/>
        <family val="2"/>
      </rPr>
      <t xml:space="preserve"> Data to be reported for only for State/UTs where the Scheme is implemented;please leave the column blank for not applicable State/UTs</t>
    </r>
  </si>
  <si>
    <t>During 01.04.19 to 31.12.2019</t>
  </si>
  <si>
    <t>Kitchen-cum-store sanctioned during 2006-07 to 2019-20</t>
  </si>
  <si>
    <t>Engaged in 2019-20</t>
  </si>
  <si>
    <t>AT - 2 B</t>
  </si>
  <si>
    <t xml:space="preserve">Month wise Transfer of Funds vs Expenditure under DBT during 2019-20 </t>
  </si>
  <si>
    <t>Aizawl</t>
  </si>
  <si>
    <t>Champhai</t>
  </si>
  <si>
    <t>Kolasib</t>
  </si>
  <si>
    <t>Lawngtlai</t>
  </si>
  <si>
    <t>Lunglei</t>
  </si>
  <si>
    <t>Mamit</t>
  </si>
  <si>
    <t>Siaha</t>
  </si>
  <si>
    <t>Serchhip</t>
  </si>
  <si>
    <t>State / UT: Mizoram</t>
  </si>
  <si>
    <t>N/A</t>
  </si>
  <si>
    <t>NIL</t>
  </si>
  <si>
    <t>Sl.  No.</t>
  </si>
  <si>
    <t>Commissioner &amp; Secretary</t>
  </si>
  <si>
    <t>School Education Department</t>
  </si>
  <si>
    <t>Government of Mizoram</t>
  </si>
  <si>
    <t>TOTAL</t>
  </si>
  <si>
    <t xml:space="preserve">Grand Total </t>
  </si>
  <si>
    <t>1st May, 2019</t>
  </si>
  <si>
    <t>9th Sept, 2019</t>
  </si>
  <si>
    <t>23rd Dec. 2019</t>
  </si>
  <si>
    <t>25th Feb. 2020</t>
  </si>
  <si>
    <t>2nd March, 2020</t>
  </si>
  <si>
    <t>29th July, 2019</t>
  </si>
  <si>
    <t>26th July, 2019</t>
  </si>
  <si>
    <t>23rd Oct. 2019</t>
  </si>
  <si>
    <t>27th Nov. 2019</t>
  </si>
  <si>
    <t>Nil</t>
  </si>
  <si>
    <t>SIRD&amp;PR</t>
  </si>
  <si>
    <t>Yes</t>
  </si>
  <si>
    <t>Tourism Department</t>
  </si>
  <si>
    <t>1 day</t>
  </si>
  <si>
    <t>2 days</t>
  </si>
  <si>
    <t>RIPANS</t>
  </si>
  <si>
    <t>Meat, milk, egg</t>
  </si>
  <si>
    <t>Egg, fruit</t>
  </si>
  <si>
    <t>Vegetables, Fruits, Egg</t>
  </si>
  <si>
    <t>e-transfer</t>
  </si>
  <si>
    <t>AT-27C Proposal for coverage of children and working days  for Primary (Classes I-V) in Drought affected areas  during 2020-21</t>
  </si>
  <si>
    <t>NA</t>
  </si>
  <si>
    <t>Veg &amp; Fruits</t>
  </si>
  <si>
    <t>Vegetables, Fruit</t>
  </si>
  <si>
    <t>As per needs</t>
  </si>
  <si>
    <t>Vegetable, Fruits, Eggs, Milk</t>
  </si>
  <si>
    <t>Weekly</t>
  </si>
  <si>
    <t>29.11.2019</t>
  </si>
  <si>
    <t>03.08.2019</t>
  </si>
  <si>
    <t>1 State/District Nodal Officer</t>
  </si>
  <si>
    <t>Existing Director, School Eduction as SNO and existing DPC SSA as District Nodal Officer</t>
  </si>
  <si>
    <t>2 Deputy State Nodal Officer</t>
  </si>
  <si>
    <t>Existing Deputy Director of School Education department</t>
  </si>
  <si>
    <t>Existing UPS Teacher attached to Directorate office</t>
  </si>
  <si>
    <t>3 Assistant State Nodal Officer</t>
  </si>
  <si>
    <t>4 State/District Co-Ordinator</t>
  </si>
  <si>
    <t xml:space="preserve">1 Co-Ordinator       </t>
  </si>
  <si>
    <t>1 MIS Co-Ordinator</t>
  </si>
  <si>
    <t>2 Data Entry Operator</t>
  </si>
  <si>
    <t>3 IV grade</t>
  </si>
  <si>
    <t>SSA</t>
  </si>
  <si>
    <t>Director of School Education</t>
  </si>
  <si>
    <t>District Project Co-Ordinator</t>
  </si>
  <si>
    <t>Block Resouce Center Co-Ordinator</t>
  </si>
  <si>
    <t>no</t>
  </si>
  <si>
    <t>yes
(0389-2341325)</t>
  </si>
  <si>
    <t>yes
389-2345639
0389-234375
03837-221722</t>
  </si>
  <si>
    <t>na</t>
  </si>
  <si>
    <t>yes (mizorammdm@gmail.com)</t>
  </si>
  <si>
    <t>yes</t>
  </si>
  <si>
    <t>Yes (+918974245007)</t>
  </si>
  <si>
    <t>Yes
(8729824609)
8118980058
8729948998</t>
  </si>
  <si>
    <t>Aadhaar seeding of Mid-Day Meal has not been done in the State, there is no significant figure to be reported.</t>
  </si>
  <si>
    <t>State / UT:Mizoram</t>
  </si>
  <si>
    <t>State/UT :mizoram</t>
  </si>
  <si>
    <t>State/UT : Mizoram</t>
  </si>
  <si>
    <t>Table: AT-11 : Sanction and Utilisation of Central assistance towards construction of Kitchen-cum-store (Primary &amp; Upper Primary,Classes I-VIII)</t>
  </si>
  <si>
    <t>`</t>
  </si>
  <si>
    <t>Table: AT-12  : Sanction and Utilisation of Central assistance towards procurement of Kitchen Devices (Primary &amp; Upper Primary,Classes I-VIII)</t>
  </si>
  <si>
    <t>NEW</t>
  </si>
  <si>
    <t>REPAIR</t>
  </si>
  <si>
    <t>KD-REP</t>
  </si>
  <si>
    <t>KD-NEW</t>
  </si>
  <si>
    <t>KD Replacement for 2013-14</t>
  </si>
  <si>
    <t>OK</t>
  </si>
  <si>
    <t>III</t>
  </si>
  <si>
    <t>PY</t>
  </si>
  <si>
    <t>UPY</t>
  </si>
  <si>
    <t>PAB-APPROVED WORKING DAYS</t>
  </si>
  <si>
    <t>MIZORAM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</si>
</sst>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u/>
      <sz val="12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u/>
      <sz val="14"/>
      <color indexed="8"/>
      <name val="Arial"/>
      <family val="2"/>
    </font>
    <font>
      <b/>
      <sz val="10"/>
      <color indexed="8"/>
      <name val="Calibri"/>
      <family val="2"/>
    </font>
    <font>
      <i/>
      <u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sz val="36"/>
      <name val="Arial"/>
      <family val="2"/>
    </font>
    <font>
      <sz val="2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Calibri"/>
      <family val="2"/>
    </font>
    <font>
      <i/>
      <sz val="10"/>
      <name val="Trebuchet MS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mbria"/>
      <family val="1"/>
      <scheme val="major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64" fillId="0" borderId="0" applyNumberFormat="0" applyFill="0" applyBorder="0" applyAlignment="0" applyProtection="0"/>
    <xf numFmtId="9" fontId="68" fillId="0" borderId="0" applyFont="0" applyFill="0" applyBorder="0" applyAlignment="0" applyProtection="0"/>
  </cellStyleXfs>
  <cellXfs count="104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vertical="top"/>
    </xf>
    <xf numFmtId="0" fontId="2" fillId="0" borderId="0" xfId="0" applyFont="1" applyAlignment="1"/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 wrapText="1"/>
    </xf>
    <xf numFmtId="0" fontId="3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/>
    </xf>
    <xf numFmtId="0" fontId="15" fillId="0" borderId="0" xfId="0" applyFont="1"/>
    <xf numFmtId="0" fontId="13" fillId="0" borderId="0" xfId="0" applyFont="1" applyBorder="1"/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0" xfId="0" applyFont="1"/>
    <xf numFmtId="0" fontId="17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17" fillId="0" borderId="0" xfId="0" applyFont="1"/>
    <xf numFmtId="0" fontId="17" fillId="0" borderId="2" xfId="0" quotePrefix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wrapText="1"/>
    </xf>
    <xf numFmtId="0" fontId="7" fillId="0" borderId="0" xfId="0" quotePrefix="1" applyFont="1" applyBorder="1" applyAlignment="1">
      <alignment horizontal="center"/>
    </xf>
    <xf numFmtId="0" fontId="19" fillId="0" borderId="0" xfId="1" applyFont="1"/>
    <xf numFmtId="0" fontId="20" fillId="0" borderId="2" xfId="1" applyFont="1" applyBorder="1" applyAlignment="1">
      <alignment horizontal="center" vertical="top" wrapText="1"/>
    </xf>
    <xf numFmtId="0" fontId="47" fillId="0" borderId="0" xfId="1"/>
    <xf numFmtId="0" fontId="47" fillId="0" borderId="0" xfId="1" applyAlignment="1">
      <alignment horizontal="left"/>
    </xf>
    <xf numFmtId="0" fontId="21" fillId="0" borderId="0" xfId="1" applyFont="1" applyAlignment="1">
      <alignment horizontal="left"/>
    </xf>
    <xf numFmtId="0" fontId="47" fillId="0" borderId="7" xfId="1" applyBorder="1" applyAlignment="1">
      <alignment horizontal="center"/>
    </xf>
    <xf numFmtId="0" fontId="18" fillId="0" borderId="0" xfId="1" applyFont="1"/>
    <xf numFmtId="0" fontId="18" fillId="0" borderId="0" xfId="1" applyFont="1" applyAlignment="1">
      <alignment horizontal="center"/>
    </xf>
    <xf numFmtId="49" fontId="19" fillId="0" borderId="2" xfId="1" applyNumberFormat="1" applyFont="1" applyBorder="1" applyAlignment="1">
      <alignment vertical="top" wrapText="1"/>
    </xf>
    <xf numFmtId="0" fontId="47" fillId="0" borderId="2" xfId="1" applyBorder="1"/>
    <xf numFmtId="0" fontId="19" fillId="0" borderId="2" xfId="1" applyFont="1" applyBorder="1" applyAlignment="1">
      <alignment vertical="top" wrapText="1"/>
    </xf>
    <xf numFmtId="0" fontId="47" fillId="0" borderId="0" xfId="1" applyBorder="1"/>
    <xf numFmtId="0" fontId="22" fillId="0" borderId="3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/>
    </xf>
    <xf numFmtId="0" fontId="7" fillId="0" borderId="0" xfId="3"/>
    <xf numFmtId="0" fontId="12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/>
    <xf numFmtId="0" fontId="2" fillId="0" borderId="2" xfId="3" applyFont="1" applyBorder="1" applyAlignment="1">
      <alignment horizontal="center"/>
    </xf>
    <xf numFmtId="0" fontId="2" fillId="0" borderId="2" xfId="3" applyFont="1" applyBorder="1" applyAlignment="1">
      <alignment horizontal="center" vertical="top" wrapText="1"/>
    </xf>
    <xf numFmtId="0" fontId="7" fillId="0" borderId="2" xfId="3" applyBorder="1" applyAlignment="1">
      <alignment horizontal="center"/>
    </xf>
    <xf numFmtId="0" fontId="7" fillId="0" borderId="2" xfId="3" applyBorder="1"/>
    <xf numFmtId="0" fontId="7" fillId="0" borderId="0" xfId="3" applyFill="1" applyBorder="1" applyAlignment="1">
      <alignment horizontal="left"/>
    </xf>
    <xf numFmtId="0" fontId="2" fillId="0" borderId="0" xfId="3" applyFont="1" applyBorder="1" applyAlignment="1">
      <alignment horizontal="center"/>
    </xf>
    <xf numFmtId="0" fontId="7" fillId="0" borderId="0" xfId="3" applyBorder="1"/>
    <xf numFmtId="0" fontId="2" fillId="0" borderId="0" xfId="3" applyFont="1"/>
    <xf numFmtId="0" fontId="3" fillId="0" borderId="0" xfId="3" applyFont="1" applyAlignment="1"/>
    <xf numFmtId="0" fontId="17" fillId="0" borderId="7" xfId="0" applyFont="1" applyBorder="1" applyAlignment="1"/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/>
    <xf numFmtId="0" fontId="19" fillId="0" borderId="2" xfId="1" applyFont="1" applyBorder="1"/>
    <xf numFmtId="0" fontId="19" fillId="0" borderId="2" xfId="1" applyFont="1" applyBorder="1" applyAlignment="1">
      <alignment wrapText="1"/>
    </xf>
    <xf numFmtId="0" fontId="19" fillId="0" borderId="0" xfId="1" applyFont="1" applyBorder="1"/>
    <xf numFmtId="0" fontId="2" fillId="0" borderId="10" xfId="0" applyFont="1" applyFill="1" applyBorder="1" applyAlignment="1">
      <alignment horizontal="center" vertical="top" wrapText="1"/>
    </xf>
    <xf numFmtId="0" fontId="17" fillId="0" borderId="0" xfId="0" applyFont="1" applyBorder="1" applyAlignment="1"/>
    <xf numFmtId="0" fontId="10" fillId="0" borderId="0" xfId="0" applyFont="1" applyBorder="1"/>
    <xf numFmtId="0" fontId="24" fillId="0" borderId="0" xfId="1" applyFont="1"/>
    <xf numFmtId="0" fontId="47" fillId="0" borderId="2" xfId="1" applyBorder="1" applyAlignment="1">
      <alignment horizontal="center"/>
    </xf>
    <xf numFmtId="0" fontId="13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9" fillId="0" borderId="2" xfId="1" applyFont="1" applyBorder="1" applyAlignment="1">
      <alignment horizontal="center"/>
    </xf>
    <xf numFmtId="0" fontId="2" fillId="0" borderId="0" xfId="3" applyFont="1" applyBorder="1"/>
    <xf numFmtId="0" fontId="18" fillId="0" borderId="0" xfId="1" applyFont="1" applyBorder="1" applyAlignment="1">
      <alignment horizontal="center"/>
    </xf>
    <xf numFmtId="0" fontId="6" fillId="0" borderId="0" xfId="0" applyFont="1" applyBorder="1"/>
    <xf numFmtId="0" fontId="20" fillId="0" borderId="3" xfId="1" applyFont="1" applyBorder="1" applyAlignment="1">
      <alignment horizontal="center" vertical="top" wrapText="1"/>
    </xf>
    <xf numFmtId="0" fontId="6" fillId="0" borderId="2" xfId="0" applyFont="1" applyBorder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3" applyFont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0" xfId="1" applyFont="1" applyAlignment="1">
      <alignment horizontal="center" vertical="top" wrapText="1"/>
    </xf>
    <xf numFmtId="0" fontId="18" fillId="0" borderId="2" xfId="1" applyFont="1" applyBorder="1" applyAlignment="1">
      <alignment horizontal="center" vertical="top" wrapText="1"/>
    </xf>
    <xf numFmtId="0" fontId="11" fillId="0" borderId="0" xfId="3" applyFont="1" applyAlignment="1"/>
    <xf numFmtId="0" fontId="6" fillId="0" borderId="7" xfId="0" applyFont="1" applyBorder="1" applyAlignment="1"/>
    <xf numFmtId="0" fontId="7" fillId="0" borderId="0" xfId="3" applyAlignment="1">
      <alignment horizontal="left"/>
    </xf>
    <xf numFmtId="0" fontId="14" fillId="0" borderId="0" xfId="0" applyFont="1" applyAlignment="1">
      <alignment horizontal="left"/>
    </xf>
    <xf numFmtId="0" fontId="7" fillId="0" borderId="0" xfId="1" applyFont="1"/>
    <xf numFmtId="0" fontId="5" fillId="0" borderId="0" xfId="1" applyFont="1" applyAlignment="1">
      <alignment horizontal="center"/>
    </xf>
    <xf numFmtId="0" fontId="7" fillId="0" borderId="2" xfId="1" applyFont="1" applyBorder="1"/>
    <xf numFmtId="0" fontId="9" fillId="0" borderId="0" xfId="1" applyFont="1"/>
    <xf numFmtId="0" fontId="2" fillId="0" borderId="2" xfId="1" applyFont="1" applyBorder="1"/>
    <xf numFmtId="0" fontId="7" fillId="0" borderId="2" xfId="1" applyFont="1" applyBorder="1" applyAlignment="1"/>
    <xf numFmtId="0" fontId="17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7" fillId="0" borderId="2" xfId="0" applyFont="1" applyBorder="1" applyAlignment="1">
      <alignment wrapText="1"/>
    </xf>
    <xf numFmtId="0" fontId="27" fillId="0" borderId="3" xfId="1" applyFont="1" applyBorder="1" applyAlignment="1">
      <alignment horizontal="center" vertical="top" wrapText="1"/>
    </xf>
    <xf numFmtId="0" fontId="24" fillId="0" borderId="0" xfId="1" applyFont="1" applyAlignment="1">
      <alignment horizontal="center"/>
    </xf>
    <xf numFmtId="0" fontId="28" fillId="0" borderId="10" xfId="1" applyFont="1" applyBorder="1" applyAlignment="1">
      <alignment horizontal="center" wrapText="1"/>
    </xf>
    <xf numFmtId="0" fontId="28" fillId="0" borderId="1" xfId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22" fillId="0" borderId="5" xfId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30" fillId="0" borderId="0" xfId="1" applyFont="1" applyAlignment="1">
      <alignment horizontal="center"/>
    </xf>
    <xf numFmtId="0" fontId="7" fillId="0" borderId="0" xfId="3" applyFon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17" fillId="0" borderId="2" xfId="3" applyFont="1" applyBorder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2" fillId="0" borderId="2" xfId="3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/>
    </xf>
    <xf numFmtId="0" fontId="8" fillId="0" borderId="2" xfId="3" applyFont="1" applyBorder="1" applyAlignment="1">
      <alignment horizontal="left" vertical="center" wrapText="1"/>
    </xf>
    <xf numFmtId="0" fontId="2" fillId="0" borderId="2" xfId="4" applyFont="1" applyBorder="1" applyAlignment="1">
      <alignment horizontal="left" wrapText="1"/>
    </xf>
    <xf numFmtId="0" fontId="7" fillId="0" borderId="0" xfId="5"/>
    <xf numFmtId="0" fontId="3" fillId="0" borderId="0" xfId="5" applyFont="1" applyAlignment="1">
      <alignment horizontal="right"/>
    </xf>
    <xf numFmtId="0" fontId="4" fillId="0" borderId="0" xfId="5" applyFont="1" applyAlignment="1">
      <alignment horizontal="right"/>
    </xf>
    <xf numFmtId="0" fontId="15" fillId="0" borderId="2" xfId="5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/>
    </xf>
    <xf numFmtId="0" fontId="13" fillId="0" borderId="2" xfId="5" applyFont="1" applyBorder="1" applyAlignment="1">
      <alignment horizontal="left" vertical="top" wrapText="1"/>
    </xf>
    <xf numFmtId="0" fontId="13" fillId="0" borderId="2" xfId="5" applyFont="1" applyBorder="1" applyAlignment="1">
      <alignment horizontal="center" vertical="top" wrapText="1"/>
    </xf>
    <xf numFmtId="0" fontId="13" fillId="0" borderId="0" xfId="5" applyFont="1" applyAlignment="1">
      <alignment horizontal="left"/>
    </xf>
    <xf numFmtId="0" fontId="4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35" fillId="0" borderId="0" xfId="0" applyFont="1" applyBorder="1" applyAlignment="1"/>
    <xf numFmtId="0" fontId="36" fillId="0" borderId="2" xfId="0" quotePrefix="1" applyFont="1" applyBorder="1" applyAlignment="1">
      <alignment horizontal="center" vertical="top" wrapText="1"/>
    </xf>
    <xf numFmtId="0" fontId="0" fillId="2" borderId="2" xfId="0" applyFill="1" applyBorder="1"/>
    <xf numFmtId="0" fontId="50" fillId="0" borderId="0" xfId="0" applyFont="1"/>
    <xf numFmtId="0" fontId="2" fillId="0" borderId="0" xfId="1" applyFont="1"/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center"/>
    </xf>
    <xf numFmtId="0" fontId="17" fillId="0" borderId="0" xfId="1" applyFont="1" applyAlignment="1">
      <alignment horizontal="left"/>
    </xf>
    <xf numFmtId="0" fontId="6" fillId="0" borderId="0" xfId="1" applyFont="1"/>
    <xf numFmtId="0" fontId="2" fillId="0" borderId="0" xfId="1" applyFont="1" applyAlignment="1"/>
    <xf numFmtId="0" fontId="2" fillId="0" borderId="0" xfId="1" applyFont="1" applyBorder="1" applyAlignment="1"/>
    <xf numFmtId="0" fontId="2" fillId="0" borderId="0" xfId="1" applyFont="1" applyBorder="1"/>
    <xf numFmtId="0" fontId="2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left"/>
    </xf>
    <xf numFmtId="0" fontId="36" fillId="0" borderId="2" xfId="0" applyFont="1" applyBorder="1" applyAlignment="1">
      <alignment horizontal="center" vertical="top" wrapText="1"/>
    </xf>
    <xf numFmtId="0" fontId="2" fillId="0" borderId="2" xfId="1" applyFont="1" applyBorder="1" applyAlignment="1"/>
    <xf numFmtId="0" fontId="13" fillId="0" borderId="0" xfId="1" applyFont="1" applyBorder="1" applyAlignment="1"/>
    <xf numFmtId="0" fontId="2" fillId="0" borderId="2" xfId="1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17" fillId="0" borderId="0" xfId="1" applyFont="1"/>
    <xf numFmtId="0" fontId="15" fillId="0" borderId="0" xfId="1" applyFont="1" applyBorder="1" applyAlignment="1">
      <alignment wrapText="1"/>
    </xf>
    <xf numFmtId="0" fontId="2" fillId="2" borderId="2" xfId="1" quotePrefix="1" applyFont="1" applyFill="1" applyBorder="1" applyAlignment="1">
      <alignment horizontal="center" vertical="center" wrapText="1"/>
    </xf>
    <xf numFmtId="0" fontId="17" fillId="2" borderId="3" xfId="1" quotePrefix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/>
    </xf>
    <xf numFmtId="0" fontId="32" fillId="0" borderId="0" xfId="0" applyFont="1" applyAlignment="1"/>
    <xf numFmtId="0" fontId="33" fillId="0" borderId="0" xfId="0" applyFont="1" applyAlignment="1"/>
    <xf numFmtId="0" fontId="36" fillId="0" borderId="0" xfId="0" applyFont="1" applyBorder="1" applyAlignment="1"/>
    <xf numFmtId="0" fontId="35" fillId="0" borderId="2" xfId="0" applyFont="1" applyBorder="1" applyAlignment="1">
      <alignment horizontal="center" vertical="top" wrapText="1"/>
    </xf>
    <xf numFmtId="0" fontId="48" fillId="0" borderId="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/>
    </xf>
    <xf numFmtId="0" fontId="49" fillId="0" borderId="2" xfId="0" applyFont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center"/>
    </xf>
    <xf numFmtId="0" fontId="57" fillId="0" borderId="2" xfId="0" applyFont="1" applyBorder="1" applyAlignment="1">
      <alignment vertical="top" wrapText="1"/>
    </xf>
    <xf numFmtId="0" fontId="57" fillId="0" borderId="2" xfId="0" applyFont="1" applyBorder="1" applyAlignment="1">
      <alignment horizontal="center" vertical="top" wrapText="1"/>
    </xf>
    <xf numFmtId="0" fontId="48" fillId="0" borderId="0" xfId="0" applyFont="1"/>
    <xf numFmtId="0" fontId="58" fillId="0" borderId="2" xfId="0" applyFont="1" applyBorder="1" applyAlignment="1">
      <alignment vertical="center" wrapText="1"/>
    </xf>
    <xf numFmtId="0" fontId="58" fillId="0" borderId="2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horizontal="left" vertical="center" wrapText="1" indent="2"/>
    </xf>
    <xf numFmtId="0" fontId="58" fillId="0" borderId="0" xfId="0" applyFont="1" applyBorder="1" applyAlignment="1">
      <alignment vertical="center" wrapText="1"/>
    </xf>
    <xf numFmtId="0" fontId="48" fillId="0" borderId="2" xfId="0" applyFont="1" applyBorder="1" applyAlignment="1">
      <alignment vertical="top" wrapText="1"/>
    </xf>
    <xf numFmtId="0" fontId="48" fillId="0" borderId="5" xfId="0" applyFont="1" applyBorder="1" applyAlignment="1">
      <alignment horizontal="center" vertical="top" wrapText="1"/>
    </xf>
    <xf numFmtId="0" fontId="58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59" fillId="0" borderId="2" xfId="0" applyFont="1" applyBorder="1"/>
    <xf numFmtId="0" fontId="2" fillId="0" borderId="1" xfId="0" applyFont="1" applyBorder="1" applyAlignment="1">
      <alignment vertical="top" wrapText="1"/>
    </xf>
    <xf numFmtId="0" fontId="7" fillId="3" borderId="0" xfId="0" applyFont="1" applyFill="1"/>
    <xf numFmtId="0" fontId="12" fillId="3" borderId="0" xfId="0" applyFont="1" applyFill="1"/>
    <xf numFmtId="0" fontId="2" fillId="3" borderId="0" xfId="0" applyFont="1" applyFill="1"/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2" fillId="0" borderId="2" xfId="3" applyFont="1" applyFill="1" applyBorder="1" applyAlignment="1">
      <alignment horizontal="left" vertical="center" wrapText="1"/>
    </xf>
    <xf numFmtId="0" fontId="7" fillId="2" borderId="0" xfId="1" applyFont="1" applyFill="1"/>
    <xf numFmtId="0" fontId="7" fillId="2" borderId="0" xfId="0" applyFont="1" applyFill="1"/>
    <xf numFmtId="0" fontId="2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2" xfId="0" quotePrefix="1" applyFont="1" applyFill="1" applyBorder="1" applyAlignment="1">
      <alignment horizontal="center"/>
    </xf>
    <xf numFmtId="0" fontId="7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/>
    <xf numFmtId="0" fontId="2" fillId="0" borderId="0" xfId="3" applyFont="1" applyAlignment="1"/>
    <xf numFmtId="0" fontId="17" fillId="0" borderId="0" xfId="3" applyFont="1" applyAlignment="1">
      <alignment horizontal="right"/>
    </xf>
    <xf numFmtId="0" fontId="48" fillId="0" borderId="2" xfId="1" applyFont="1" applyBorder="1"/>
    <xf numFmtId="0" fontId="48" fillId="0" borderId="0" xfId="1" applyFont="1" applyBorder="1"/>
    <xf numFmtId="0" fontId="48" fillId="0" borderId="2" xfId="1" applyFont="1" applyBorder="1" applyAlignment="1">
      <alignment horizontal="center"/>
    </xf>
    <xf numFmtId="0" fontId="20" fillId="0" borderId="2" xfId="1" applyFont="1" applyBorder="1"/>
    <xf numFmtId="0" fontId="34" fillId="2" borderId="0" xfId="0" applyFont="1" applyFill="1"/>
    <xf numFmtId="0" fontId="0" fillId="2" borderId="0" xfId="0" applyFill="1"/>
    <xf numFmtId="0" fontId="47" fillId="0" borderId="2" xfId="0" applyFont="1" applyBorder="1" applyAlignment="1">
      <alignment horizontal="center"/>
    </xf>
    <xf numFmtId="0" fontId="34" fillId="0" borderId="2" xfId="0" quotePrefix="1" applyFont="1" applyBorder="1" applyAlignment="1">
      <alignment horizontal="center" vertical="top" wrapText="1"/>
    </xf>
    <xf numFmtId="0" fontId="36" fillId="0" borderId="3" xfId="0" applyFont="1" applyBorder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0" fontId="2" fillId="2" borderId="2" xfId="1" applyFont="1" applyFill="1" applyBorder="1" applyAlignment="1">
      <alignment horizontal="center" vertical="center"/>
    </xf>
    <xf numFmtId="0" fontId="40" fillId="0" borderId="0" xfId="0" applyFont="1" applyAlignment="1"/>
    <xf numFmtId="0" fontId="15" fillId="0" borderId="0" xfId="0" applyFont="1" applyAlignment="1"/>
    <xf numFmtId="0" fontId="48" fillId="0" borderId="2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right"/>
    </xf>
    <xf numFmtId="0" fontId="2" fillId="0" borderId="0" xfId="2" applyFont="1"/>
    <xf numFmtId="0" fontId="36" fillId="2" borderId="2" xfId="0" quotePrefix="1" applyFont="1" applyFill="1" applyBorder="1" applyAlignment="1">
      <alignment horizontal="center" vertical="top" wrapText="1"/>
    </xf>
    <xf numFmtId="0" fontId="14" fillId="0" borderId="0" xfId="3" applyFont="1" applyAlignment="1">
      <alignment horizontal="left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/>
    </xf>
    <xf numFmtId="0" fontId="7" fillId="0" borderId="2" xfId="3" applyFont="1" applyBorder="1"/>
    <xf numFmtId="0" fontId="7" fillId="0" borderId="0" xfId="3" applyFont="1" applyBorder="1"/>
    <xf numFmtId="0" fontId="2" fillId="0" borderId="2" xfId="3" applyFont="1" applyBorder="1"/>
    <xf numFmtId="0" fontId="47" fillId="0" borderId="0" xfId="1" applyBorder="1" applyAlignment="1">
      <alignment horizontal="center"/>
    </xf>
    <xf numFmtId="0" fontId="17" fillId="0" borderId="3" xfId="0" applyFont="1" applyBorder="1" applyAlignment="1">
      <alignment horizontal="center" vertical="top" wrapText="1"/>
    </xf>
    <xf numFmtId="0" fontId="21" fillId="0" borderId="2" xfId="1" applyFont="1" applyBorder="1" applyAlignment="1">
      <alignment horizontal="center" vertical="center" wrapText="1"/>
    </xf>
    <xf numFmtId="0" fontId="58" fillId="0" borderId="2" xfId="0" applyFont="1" applyBorder="1" applyAlignment="1">
      <alignment vertical="center"/>
    </xf>
    <xf numFmtId="0" fontId="12" fillId="2" borderId="0" xfId="0" applyFont="1" applyFill="1"/>
    <xf numFmtId="0" fontId="10" fillId="0" borderId="2" xfId="3" applyFont="1" applyBorder="1" applyAlignment="1">
      <alignment horizontal="center" vertical="top" wrapText="1"/>
    </xf>
    <xf numFmtId="0" fontId="17" fillId="0" borderId="2" xfId="3" applyFont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7" fillId="0" borderId="2" xfId="1" applyFont="1" applyBorder="1" applyAlignment="1">
      <alignment horizontal="center" vertical="top" wrapText="1"/>
    </xf>
    <xf numFmtId="0" fontId="44" fillId="0" borderId="0" xfId="1" applyFont="1" applyAlignment="1">
      <alignment horizontal="center"/>
    </xf>
    <xf numFmtId="0" fontId="36" fillId="0" borderId="5" xfId="0" quotePrefix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center"/>
    </xf>
    <xf numFmtId="0" fontId="63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4" fillId="0" borderId="2" xfId="6" applyBorder="1"/>
    <xf numFmtId="0" fontId="64" fillId="0" borderId="2" xfId="6" applyBorder="1" applyAlignment="1">
      <alignment horizontal="left"/>
    </xf>
    <xf numFmtId="0" fontId="64" fillId="0" borderId="2" xfId="6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left"/>
    </xf>
    <xf numFmtId="1" fontId="7" fillId="0" borderId="0" xfId="0" applyNumberFormat="1" applyFont="1"/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2" fontId="0" fillId="0" borderId="2" xfId="0" applyNumberForma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2" fontId="2" fillId="0" borderId="2" xfId="0" applyNumberFormat="1" applyFont="1" applyBorder="1"/>
    <xf numFmtId="0" fontId="2" fillId="0" borderId="10" xfId="0" applyFont="1" applyFill="1" applyBorder="1"/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13" fillId="0" borderId="2" xfId="5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" fontId="7" fillId="0" borderId="6" xfId="0" applyNumberFormat="1" applyFont="1" applyFill="1" applyBorder="1"/>
    <xf numFmtId="1" fontId="2" fillId="0" borderId="2" xfId="0" applyNumberFormat="1" applyFont="1" applyFill="1" applyBorder="1"/>
    <xf numFmtId="1" fontId="7" fillId="0" borderId="2" xfId="0" applyNumberFormat="1" applyFont="1" applyFill="1" applyBorder="1"/>
    <xf numFmtId="1" fontId="7" fillId="0" borderId="0" xfId="0" applyNumberFormat="1" applyFont="1" applyFill="1"/>
    <xf numFmtId="0" fontId="7" fillId="0" borderId="0" xfId="0" applyFont="1" applyFill="1"/>
    <xf numFmtId="1" fontId="2" fillId="0" borderId="0" xfId="0" applyNumberFormat="1" applyFont="1" applyFill="1"/>
    <xf numFmtId="0" fontId="0" fillId="0" borderId="0" xfId="0" applyFill="1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>
      <alignment vertical="center"/>
    </xf>
    <xf numFmtId="0" fontId="7" fillId="0" borderId="2" xfId="3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6" fillId="0" borderId="2" xfId="0" quotePrefix="1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5" fillId="0" borderId="3" xfId="1" applyFont="1" applyBorder="1" applyAlignment="1">
      <alignment horizontal="left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top" wrapText="1"/>
    </xf>
    <xf numFmtId="1" fontId="19" fillId="0" borderId="2" xfId="1" applyNumberFormat="1" applyFont="1" applyBorder="1" applyAlignment="1">
      <alignment wrapText="1"/>
    </xf>
    <xf numFmtId="1" fontId="20" fillId="0" borderId="2" xfId="1" applyNumberFormat="1" applyFont="1" applyBorder="1"/>
    <xf numFmtId="0" fontId="19" fillId="0" borderId="2" xfId="1" applyFont="1" applyBorder="1" applyAlignment="1">
      <alignment horizontal="center" vertical="center"/>
    </xf>
    <xf numFmtId="1" fontId="20" fillId="0" borderId="2" xfId="1" applyNumberFormat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7" fillId="0" borderId="2" xfId="3" applyFont="1" applyBorder="1" applyAlignment="1">
      <alignment horizontal="center" vertical="center"/>
    </xf>
    <xf numFmtId="0" fontId="7" fillId="0" borderId="0" xfId="4" applyAlignment="1">
      <alignment wrapText="1"/>
    </xf>
    <xf numFmtId="0" fontId="6" fillId="0" borderId="0" xfId="4" applyFont="1" applyAlignment="1">
      <alignment wrapText="1"/>
    </xf>
    <xf numFmtId="0" fontId="12" fillId="0" borderId="0" xfId="4" applyFont="1" applyAlignment="1">
      <alignment wrapText="1"/>
    </xf>
    <xf numFmtId="0" fontId="17" fillId="0" borderId="0" xfId="4" applyFont="1" applyAlignment="1">
      <alignment wrapText="1"/>
    </xf>
    <xf numFmtId="0" fontId="17" fillId="0" borderId="2" xfId="4" applyFont="1" applyBorder="1" applyAlignment="1">
      <alignment wrapText="1"/>
    </xf>
    <xf numFmtId="0" fontId="17" fillId="0" borderId="0" xfId="4" applyFont="1" applyBorder="1" applyAlignment="1">
      <alignment wrapText="1"/>
    </xf>
    <xf numFmtId="0" fontId="2" fillId="0" borderId="0" xfId="4" applyFont="1" applyAlignment="1">
      <alignment wrapText="1"/>
    </xf>
    <xf numFmtId="0" fontId="2" fillId="0" borderId="2" xfId="4" applyFont="1" applyBorder="1" applyAlignment="1">
      <alignment horizontal="center" wrapText="1"/>
    </xf>
    <xf numFmtId="2" fontId="2" fillId="0" borderId="2" xfId="4" applyNumberFormat="1" applyFont="1" applyBorder="1" applyAlignment="1">
      <alignment horizontal="center" vertical="center" wrapText="1"/>
    </xf>
    <xf numFmtId="0" fontId="7" fillId="0" borderId="0" xfId="4" applyFill="1" applyBorder="1" applyAlignment="1">
      <alignment horizontal="left" wrapText="1"/>
    </xf>
    <xf numFmtId="0" fontId="7" fillId="0" borderId="0" xfId="4" applyAlignment="1">
      <alignment horizontal="left" wrapText="1"/>
    </xf>
    <xf numFmtId="0" fontId="7" fillId="0" borderId="2" xfId="4" applyBorder="1" applyAlignment="1">
      <alignment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6" fillId="0" borderId="5" xfId="0" quotePrefix="1" applyFont="1" applyBorder="1" applyAlignment="1">
      <alignment horizontal="center" vertical="center" wrapText="1"/>
    </xf>
    <xf numFmtId="0" fontId="7" fillId="0" borderId="0" xfId="0" applyFont="1"/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7" fillId="0" borderId="0" xfId="0" applyNumberFormat="1" applyFont="1" applyBorder="1"/>
    <xf numFmtId="0" fontId="2" fillId="0" borderId="2" xfId="0" applyFont="1" applyBorder="1" applyAlignment="1">
      <alignment horizontal="center" vertical="center"/>
    </xf>
    <xf numFmtId="1" fontId="7" fillId="0" borderId="0" xfId="0" applyNumberFormat="1" applyFont="1" applyFill="1" applyBorder="1"/>
    <xf numFmtId="1" fontId="2" fillId="0" borderId="0" xfId="0" applyNumberFormat="1" applyFont="1"/>
    <xf numFmtId="2" fontId="2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0" borderId="0" xfId="1" applyNumberFormat="1" applyFont="1"/>
    <xf numFmtId="2" fontId="2" fillId="0" borderId="0" xfId="0" applyNumberFormat="1" applyFont="1" applyFill="1" applyBorder="1" applyAlignment="1">
      <alignment horizontal="center" vertical="center"/>
    </xf>
    <xf numFmtId="0" fontId="7" fillId="0" borderId="0" xfId="0" applyFont="1"/>
    <xf numFmtId="1" fontId="2" fillId="0" borderId="6" xfId="0" applyNumberFormat="1" applyFont="1" applyFill="1" applyBorder="1"/>
    <xf numFmtId="0" fontId="34" fillId="0" borderId="2" xfId="0" quotePrefix="1" applyFont="1" applyBorder="1" applyAlignment="1">
      <alignment horizontal="center" vertical="center" wrapText="1"/>
    </xf>
    <xf numFmtId="0" fontId="34" fillId="2" borderId="2" xfId="0" quotePrefix="1" applyFont="1" applyFill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right"/>
    </xf>
    <xf numFmtId="0" fontId="35" fillId="0" borderId="1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2" fontId="19" fillId="0" borderId="2" xfId="1" applyNumberFormat="1" applyFont="1" applyBorder="1" applyAlignment="1">
      <alignment horizontal="center" vertical="center" wrapText="1"/>
    </xf>
    <xf numFmtId="2" fontId="20" fillId="0" borderId="2" xfId="1" applyNumberFormat="1" applyFont="1" applyBorder="1" applyAlignment="1">
      <alignment horizontal="center" vertical="center" wrapText="1"/>
    </xf>
    <xf numFmtId="1" fontId="7" fillId="2" borderId="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Alignment="1">
      <alignment horizontal="right"/>
    </xf>
    <xf numFmtId="0" fontId="20" fillId="0" borderId="2" xfId="1" applyFont="1" applyBorder="1" applyAlignment="1">
      <alignment horizontal="center" vertical="center" wrapText="1"/>
    </xf>
    <xf numFmtId="0" fontId="66" fillId="0" borderId="2" xfId="6" applyFont="1" applyBorder="1"/>
    <xf numFmtId="0" fontId="0" fillId="3" borderId="0" xfId="0" applyFill="1"/>
    <xf numFmtId="0" fontId="60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/>
    </xf>
    <xf numFmtId="0" fontId="48" fillId="0" borderId="2" xfId="0" applyFont="1" applyBorder="1" applyAlignment="1">
      <alignment horizontal="center"/>
    </xf>
    <xf numFmtId="0" fontId="54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2" xfId="0" applyFill="1" applyBorder="1"/>
    <xf numFmtId="0" fontId="36" fillId="0" borderId="2" xfId="0" quotePrefix="1" applyFont="1" applyFill="1" applyBorder="1" applyAlignment="1">
      <alignment horizontal="center" vertical="top" wrapText="1"/>
    </xf>
    <xf numFmtId="0" fontId="34" fillId="0" borderId="2" xfId="0" quotePrefix="1" applyFont="1" applyFill="1" applyBorder="1" applyAlignment="1">
      <alignment horizontal="center" vertical="top" wrapText="1"/>
    </xf>
    <xf numFmtId="0" fontId="34" fillId="0" borderId="2" xfId="0" quotePrefix="1" applyFont="1" applyFill="1" applyBorder="1" applyAlignment="1">
      <alignment horizontal="center" vertical="center" wrapText="1"/>
    </xf>
    <xf numFmtId="0" fontId="7" fillId="0" borderId="0" xfId="3" applyFill="1"/>
    <xf numFmtId="0" fontId="2" fillId="0" borderId="0" xfId="0" applyFont="1" applyFill="1" applyBorder="1" applyAlignment="1">
      <alignment horizontal="center" vertical="center" wrapText="1"/>
    </xf>
    <xf numFmtId="0" fontId="4" fillId="0" borderId="0" xfId="3" applyFont="1" applyFill="1"/>
    <xf numFmtId="0" fontId="17" fillId="0" borderId="0" xfId="0" applyFont="1" applyFill="1" applyBorder="1" applyAlignment="1"/>
    <xf numFmtId="0" fontId="2" fillId="0" borderId="2" xfId="0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/>
    </xf>
    <xf numFmtId="0" fontId="7" fillId="0" borderId="0" xfId="4" applyFill="1" applyAlignment="1">
      <alignment wrapText="1"/>
    </xf>
    <xf numFmtId="0" fontId="4" fillId="0" borderId="0" xfId="4" applyFont="1" applyFill="1" applyAlignment="1">
      <alignment wrapText="1"/>
    </xf>
    <xf numFmtId="0" fontId="17" fillId="0" borderId="2" xfId="4" applyFont="1" applyFill="1" applyBorder="1" applyAlignment="1">
      <alignment horizontal="center" vertical="center" wrapText="1"/>
    </xf>
    <xf numFmtId="0" fontId="17" fillId="0" borderId="2" xfId="4" applyFont="1" applyFill="1" applyBorder="1" applyAlignment="1">
      <alignment horizontal="center" vertical="top" wrapText="1"/>
    </xf>
    <xf numFmtId="0" fontId="17" fillId="0" borderId="2" xfId="4" applyFont="1" applyFill="1" applyBorder="1" applyAlignment="1">
      <alignment horizontal="center" wrapText="1"/>
    </xf>
    <xf numFmtId="0" fontId="2" fillId="0" borderId="2" xfId="4" applyFont="1" applyFill="1" applyBorder="1" applyAlignment="1">
      <alignment wrapText="1"/>
    </xf>
    <xf numFmtId="0" fontId="2" fillId="0" borderId="2" xfId="4" applyFont="1" applyFill="1" applyBorder="1" applyAlignment="1">
      <alignment horizontal="center" wrapText="1"/>
    </xf>
    <xf numFmtId="0" fontId="2" fillId="0" borderId="2" xfId="4" applyFont="1" applyFill="1" applyBorder="1" applyAlignment="1">
      <alignment horizontal="left" wrapText="1"/>
    </xf>
    <xf numFmtId="2" fontId="7" fillId="0" borderId="2" xfId="4" applyNumberFormat="1" applyFill="1" applyBorder="1" applyAlignment="1">
      <alignment horizontal="center" vertical="center" wrapText="1"/>
    </xf>
    <xf numFmtId="2" fontId="2" fillId="0" borderId="2" xfId="4" applyNumberFormat="1" applyFont="1" applyFill="1" applyBorder="1" applyAlignment="1">
      <alignment horizontal="center" vertical="center" wrapText="1"/>
    </xf>
    <xf numFmtId="0" fontId="7" fillId="0" borderId="2" xfId="4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/>
    <xf numFmtId="0" fontId="7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17" fillId="0" borderId="7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1" fontId="34" fillId="0" borderId="2" xfId="0" quotePrefix="1" applyNumberFormat="1" applyFont="1" applyBorder="1" applyAlignment="1">
      <alignment horizontal="center" vertical="center" wrapText="1"/>
    </xf>
    <xf numFmtId="0" fontId="7" fillId="0" borderId="0" xfId="5" applyFont="1"/>
    <xf numFmtId="0" fontId="17" fillId="0" borderId="3" xfId="0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 wrapText="1"/>
    </xf>
    <xf numFmtId="1" fontId="0" fillId="0" borderId="0" xfId="0" applyNumberFormat="1" applyFill="1"/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2" fontId="13" fillId="0" borderId="2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2" fillId="0" borderId="1" xfId="3" applyFont="1" applyBorder="1" applyAlignment="1">
      <alignment vertical="center" wrapText="1"/>
    </xf>
    <xf numFmtId="0" fontId="2" fillId="0" borderId="1" xfId="3" applyFont="1" applyBorder="1" applyAlignment="1">
      <alignment vertical="center"/>
    </xf>
    <xf numFmtId="0" fontId="35" fillId="0" borderId="0" xfId="0" applyFont="1" applyFill="1" applyBorder="1" applyAlignment="1"/>
    <xf numFmtId="0" fontId="35" fillId="0" borderId="1" xfId="0" applyFont="1" applyFill="1" applyBorder="1" applyAlignment="1">
      <alignment vertical="top" wrapText="1"/>
    </xf>
    <xf numFmtId="0" fontId="35" fillId="0" borderId="1" xfId="0" applyFont="1" applyFill="1" applyBorder="1" applyAlignment="1">
      <alignment horizontal="center" vertical="top" wrapText="1"/>
    </xf>
    <xf numFmtId="0" fontId="35" fillId="0" borderId="2" xfId="0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67" fillId="0" borderId="2" xfId="0" applyFont="1" applyBorder="1" applyAlignment="1">
      <alignment horizontal="center" vertical="center" wrapText="1"/>
    </xf>
    <xf numFmtId="0" fontId="65" fillId="0" borderId="2" xfId="1" applyFont="1" applyBorder="1" applyAlignment="1">
      <alignment horizontal="center" vertical="top" wrapText="1"/>
    </xf>
    <xf numFmtId="0" fontId="1" fillId="0" borderId="2" xfId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16" fillId="0" borderId="0" xfId="0" applyFont="1" applyAlignment="1">
      <alignment vertical="top" wrapText="1"/>
    </xf>
    <xf numFmtId="0" fontId="2" fillId="0" borderId="2" xfId="3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7" fillId="0" borderId="0" xfId="3" applyFont="1"/>
    <xf numFmtId="0" fontId="7" fillId="0" borderId="0" xfId="0" applyFont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8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36" fillId="2" borderId="2" xfId="0" quotePrefix="1" applyFont="1" applyFill="1" applyBorder="1" applyAlignment="1">
      <alignment horizontal="center" vertical="center" wrapText="1"/>
    </xf>
    <xf numFmtId="0" fontId="7" fillId="0" borderId="2" xfId="3" applyFill="1" applyBorder="1" applyAlignment="1">
      <alignment horizontal="center" vertical="center"/>
    </xf>
    <xf numFmtId="1" fontId="7" fillId="0" borderId="2" xfId="3" applyNumberForma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7" fillId="0" borderId="0" xfId="3" applyAlignment="1"/>
    <xf numFmtId="0" fontId="2" fillId="0" borderId="10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34" fillId="0" borderId="0" xfId="0" quotePrefix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0" xfId="0" applyFont="1" applyFill="1" applyAlignment="1"/>
    <xf numFmtId="0" fontId="7" fillId="3" borderId="0" xfId="0" applyFont="1" applyFill="1" applyAlignment="1"/>
    <xf numFmtId="0" fontId="29" fillId="0" borderId="0" xfId="1" applyFont="1" applyAlignment="1"/>
    <xf numFmtId="0" fontId="43" fillId="0" borderId="0" xfId="1" applyFont="1" applyAlignment="1"/>
    <xf numFmtId="0" fontId="48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20" fillId="0" borderId="0" xfId="1" applyFont="1" applyBorder="1"/>
    <xf numFmtId="0" fontId="7" fillId="0" borderId="0" xfId="3" applyFont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" fontId="20" fillId="0" borderId="0" xfId="1" applyNumberFormat="1" applyFont="1" applyBorder="1"/>
    <xf numFmtId="1" fontId="20" fillId="0" borderId="0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20" fillId="0" borderId="2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2" fillId="0" borderId="4" xfId="3" applyFont="1" applyBorder="1"/>
    <xf numFmtId="2" fontId="7" fillId="2" borderId="0" xfId="0" applyNumberFormat="1" applyFont="1" applyFill="1"/>
    <xf numFmtId="1" fontId="7" fillId="0" borderId="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/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9" fontId="2" fillId="0" borderId="0" xfId="7" applyFont="1" applyAlignment="1">
      <alignment horizontal="center" vertical="top" wrapText="1"/>
    </xf>
    <xf numFmtId="1" fontId="2" fillId="3" borderId="0" xfId="0" applyNumberFormat="1" applyFont="1" applyFill="1" applyBorder="1" applyAlignment="1">
      <alignment horizontal="center" vertical="center"/>
    </xf>
    <xf numFmtId="9" fontId="2" fillId="3" borderId="0" xfId="7" applyFont="1" applyFill="1" applyBorder="1" applyAlignment="1">
      <alignment horizontal="center" vertical="center"/>
    </xf>
    <xf numFmtId="9" fontId="2" fillId="0" borderId="0" xfId="7" applyFont="1" applyAlignment="1">
      <alignment horizontal="center"/>
    </xf>
    <xf numFmtId="9" fontId="2" fillId="3" borderId="0" xfId="7" applyFont="1" applyFill="1" applyAlignment="1">
      <alignment horizontal="center"/>
    </xf>
    <xf numFmtId="0" fontId="67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2" fillId="2" borderId="0" xfId="1" applyFont="1" applyFill="1"/>
    <xf numFmtId="0" fontId="2" fillId="2" borderId="0" xfId="0" applyFont="1" applyFill="1" applyAlignment="1">
      <alignment horizontal="right" vertical="top" wrapText="1"/>
    </xf>
    <xf numFmtId="1" fontId="2" fillId="3" borderId="2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2" fillId="0" borderId="0" xfId="0" applyFont="1" applyFill="1"/>
    <xf numFmtId="0" fontId="17" fillId="0" borderId="0" xfId="0" applyFont="1" applyFill="1"/>
    <xf numFmtId="0" fontId="2" fillId="0" borderId="0" xfId="1" applyFont="1" applyFill="1"/>
    <xf numFmtId="0" fontId="2" fillId="0" borderId="0" xfId="0" applyFont="1" applyFill="1" applyAlignment="1">
      <alignment horizontal="right" vertical="top" wrapText="1"/>
    </xf>
    <xf numFmtId="0" fontId="48" fillId="3" borderId="0" xfId="1" applyFont="1" applyFill="1"/>
    <xf numFmtId="0" fontId="48" fillId="3" borderId="0" xfId="1" applyFont="1" applyFill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9" fontId="2" fillId="0" borderId="0" xfId="7" applyFont="1" applyFill="1" applyBorder="1" applyAlignment="1">
      <alignment horizontal="center" vertical="center"/>
    </xf>
    <xf numFmtId="9" fontId="2" fillId="0" borderId="0" xfId="7" applyFont="1" applyBorder="1" applyAlignment="1">
      <alignment horizontal="center" vertical="center"/>
    </xf>
    <xf numFmtId="2" fontId="7" fillId="0" borderId="0" xfId="0" applyNumberFormat="1" applyFont="1" applyBorder="1"/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Border="1"/>
    <xf numFmtId="2" fontId="2" fillId="0" borderId="0" xfId="0" applyNumberFormat="1" applyFont="1" applyAlignment="1">
      <alignment horizontal="center"/>
    </xf>
    <xf numFmtId="9" fontId="7" fillId="0" borderId="0" xfId="7" applyFont="1" applyBorder="1" applyAlignment="1">
      <alignment horizontal="center"/>
    </xf>
    <xf numFmtId="9" fontId="2" fillId="3" borderId="0" xfId="7" applyFont="1" applyFill="1" applyBorder="1" applyAlignment="1">
      <alignment horizontal="center"/>
    </xf>
    <xf numFmtId="9" fontId="7" fillId="0" borderId="0" xfId="7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2" xfId="1" applyFont="1" applyFill="1" applyBorder="1" applyAlignment="1">
      <alignment vertical="top" wrapText="1"/>
    </xf>
    <xf numFmtId="0" fontId="2" fillId="3" borderId="2" xfId="1" applyFont="1" applyFill="1" applyBorder="1"/>
    <xf numFmtId="9" fontId="2" fillId="3" borderId="0" xfId="7" applyFont="1" applyFill="1" applyAlignment="1">
      <alignment horizontal="center" vertical="top" wrapText="1"/>
    </xf>
    <xf numFmtId="1" fontId="7" fillId="2" borderId="0" xfId="0" applyNumberFormat="1" applyFont="1" applyFill="1"/>
    <xf numFmtId="1" fontId="2" fillId="2" borderId="0" xfId="0" applyNumberFormat="1" applyFont="1" applyFill="1"/>
    <xf numFmtId="0" fontId="7" fillId="0" borderId="0" xfId="0" applyFont="1" applyBorder="1" applyAlignment="1">
      <alignment horizontal="right"/>
    </xf>
    <xf numFmtId="0" fontId="13" fillId="3" borderId="2" xfId="5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9" fontId="69" fillId="2" borderId="0" xfId="7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right" vertical="center"/>
    </xf>
    <xf numFmtId="1" fontId="2" fillId="0" borderId="0" xfId="1" applyNumberFormat="1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9" fontId="15" fillId="0" borderId="0" xfId="7" applyFont="1" applyAlignment="1">
      <alignment horizontal="center" vertical="top" wrapText="1"/>
    </xf>
    <xf numFmtId="9" fontId="2" fillId="0" borderId="0" xfId="7" applyFont="1" applyBorder="1" applyAlignment="1">
      <alignment horizontal="center"/>
    </xf>
    <xf numFmtId="164" fontId="2" fillId="0" borderId="0" xfId="7" applyNumberFormat="1" applyFont="1" applyBorder="1" applyAlignment="1">
      <alignment horizontal="center"/>
    </xf>
    <xf numFmtId="1" fontId="0" fillId="0" borderId="0" xfId="0" applyNumberFormat="1" applyBorder="1"/>
    <xf numFmtId="164" fontId="0" fillId="0" borderId="0" xfId="7" applyNumberFormat="1" applyFont="1" applyBorder="1"/>
    <xf numFmtId="164" fontId="2" fillId="0" borderId="0" xfId="7" applyNumberFormat="1" applyFont="1" applyAlignment="1">
      <alignment horizontal="center"/>
    </xf>
    <xf numFmtId="1" fontId="4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7" fillId="0" borderId="2" xfId="0" quotePrefix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7" fillId="0" borderId="5" xfId="0" quotePrefix="1" applyFont="1" applyBorder="1" applyAlignment="1">
      <alignment horizontal="center" vertical="top" wrapText="1"/>
    </xf>
    <xf numFmtId="0" fontId="17" fillId="0" borderId="6" xfId="0" quotePrefix="1" applyFont="1" applyBorder="1" applyAlignment="1">
      <alignment horizontal="center" vertical="top" wrapText="1"/>
    </xf>
    <xf numFmtId="0" fontId="17" fillId="0" borderId="9" xfId="0" quotePrefix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2" fillId="0" borderId="5" xfId="5" applyFont="1" applyBorder="1" applyAlignment="1">
      <alignment horizontal="center" vertical="top" wrapText="1"/>
    </xf>
    <xf numFmtId="0" fontId="12" fillId="0" borderId="6" xfId="5" applyFont="1" applyBorder="1" applyAlignment="1">
      <alignment horizontal="center" vertical="top" wrapText="1"/>
    </xf>
    <xf numFmtId="0" fontId="13" fillId="0" borderId="0" xfId="5" applyFont="1" applyAlignment="1">
      <alignment horizontal="left"/>
    </xf>
    <xf numFmtId="0" fontId="15" fillId="0" borderId="2" xfId="5" applyFont="1" applyBorder="1" applyAlignment="1">
      <alignment horizontal="center" vertical="top" wrapText="1"/>
    </xf>
    <xf numFmtId="0" fontId="15" fillId="0" borderId="2" xfId="5" applyFont="1" applyBorder="1" applyAlignment="1">
      <alignment horizontal="center" vertical="center" wrapText="1"/>
    </xf>
    <xf numFmtId="0" fontId="15" fillId="0" borderId="12" xfId="5" applyFont="1" applyBorder="1" applyAlignment="1">
      <alignment horizontal="center" vertical="top" wrapText="1"/>
    </xf>
    <xf numFmtId="0" fontId="15" fillId="0" borderId="13" xfId="5" applyFont="1" applyBorder="1" applyAlignment="1">
      <alignment horizontal="center" vertical="top" wrapText="1"/>
    </xf>
    <xf numFmtId="0" fontId="15" fillId="0" borderId="14" xfId="5" applyFont="1" applyBorder="1" applyAlignment="1">
      <alignment horizontal="center" vertical="top" wrapText="1"/>
    </xf>
    <xf numFmtId="0" fontId="15" fillId="0" borderId="8" xfId="5" applyFont="1" applyBorder="1" applyAlignment="1">
      <alignment horizontal="center" vertical="top" wrapText="1"/>
    </xf>
    <xf numFmtId="0" fontId="15" fillId="0" borderId="7" xfId="5" applyFont="1" applyBorder="1" applyAlignment="1">
      <alignment horizontal="center" vertical="top" wrapText="1"/>
    </xf>
    <xf numFmtId="0" fontId="15" fillId="0" borderId="15" xfId="5" applyFont="1" applyBorder="1" applyAlignment="1">
      <alignment horizontal="center" vertical="top" wrapText="1"/>
    </xf>
    <xf numFmtId="0" fontId="15" fillId="0" borderId="1" xfId="5" applyFont="1" applyBorder="1" applyAlignment="1">
      <alignment horizontal="center" vertical="center" wrapText="1"/>
    </xf>
    <xf numFmtId="0" fontId="15" fillId="0" borderId="10" xfId="5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0" fontId="15" fillId="0" borderId="12" xfId="5" applyFont="1" applyBorder="1" applyAlignment="1">
      <alignment horizontal="center" vertical="center" wrapText="1"/>
    </xf>
    <xf numFmtId="0" fontId="15" fillId="0" borderId="13" xfId="5" applyFont="1" applyBorder="1" applyAlignment="1">
      <alignment horizontal="center" vertical="center" wrapText="1"/>
    </xf>
    <xf numFmtId="0" fontId="15" fillId="0" borderId="14" xfId="5" applyFont="1" applyBorder="1" applyAlignment="1">
      <alignment horizontal="center" vertical="center" wrapText="1"/>
    </xf>
    <xf numFmtId="0" fontId="15" fillId="0" borderId="8" xfId="5" applyFont="1" applyBorder="1" applyAlignment="1">
      <alignment horizontal="center" vertical="center" wrapText="1"/>
    </xf>
    <xf numFmtId="0" fontId="15" fillId="0" borderId="7" xfId="5" applyFont="1" applyBorder="1" applyAlignment="1">
      <alignment horizontal="center" vertical="center" wrapText="1"/>
    </xf>
    <xf numFmtId="0" fontId="15" fillId="0" borderId="15" xfId="5" applyFont="1" applyBorder="1" applyAlignment="1">
      <alignment horizontal="center" vertical="center" wrapText="1"/>
    </xf>
    <xf numFmtId="0" fontId="11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31" fillId="0" borderId="0" xfId="3" applyFont="1" applyAlignment="1">
      <alignment horizontal="center"/>
    </xf>
    <xf numFmtId="0" fontId="17" fillId="0" borderId="7" xfId="5" applyFont="1" applyBorder="1" applyAlignment="1">
      <alignment horizontal="right"/>
    </xf>
    <xf numFmtId="0" fontId="63" fillId="2" borderId="2" xfId="0" applyFont="1" applyFill="1" applyBorder="1" applyAlignment="1">
      <alignment horizontal="center" vertical="center" wrapText="1"/>
    </xf>
    <xf numFmtId="0" fontId="59" fillId="3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7" fillId="0" borderId="7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5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wrapText="1"/>
    </xf>
    <xf numFmtId="0" fontId="46" fillId="0" borderId="0" xfId="0" applyFont="1" applyBorder="1" applyAlignment="1">
      <alignment horizontal="left"/>
    </xf>
    <xf numFmtId="0" fontId="7" fillId="0" borderId="0" xfId="0" applyFont="1"/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top"/>
    </xf>
    <xf numFmtId="0" fontId="52" fillId="0" borderId="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0" fontId="35" fillId="0" borderId="1" xfId="0" applyFont="1" applyBorder="1" applyAlignment="1">
      <alignment horizontal="center" vertical="top" wrapText="1"/>
    </xf>
    <xf numFmtId="0" fontId="35" fillId="0" borderId="3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center" vertical="top" wrapText="1"/>
    </xf>
    <xf numFmtId="0" fontId="35" fillId="0" borderId="5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6" xfId="0" applyFont="1" applyBorder="1" applyAlignment="1">
      <alignment horizontal="center" vertical="top" wrapText="1"/>
    </xf>
    <xf numFmtId="0" fontId="2" fillId="2" borderId="1" xfId="1" quotePrefix="1" applyFont="1" applyFill="1" applyBorder="1" applyAlignment="1">
      <alignment horizontal="center" vertical="center" wrapText="1"/>
    </xf>
    <xf numFmtId="0" fontId="2" fillId="2" borderId="3" xfId="1" quotePrefix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5" fillId="0" borderId="0" xfId="1" applyFont="1" applyAlignment="1"/>
    <xf numFmtId="0" fontId="2" fillId="2" borderId="5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2" fillId="2" borderId="6" xfId="1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6" fillId="0" borderId="0" xfId="0" applyFont="1" applyBorder="1" applyAlignment="1">
      <alignment horizontal="center"/>
    </xf>
    <xf numFmtId="0" fontId="35" fillId="0" borderId="2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right"/>
    </xf>
    <xf numFmtId="0" fontId="48" fillId="2" borderId="5" xfId="0" applyFont="1" applyFill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48" fillId="2" borderId="6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2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2" fillId="0" borderId="5" xfId="3" applyFont="1" applyBorder="1" applyAlignment="1">
      <alignment horizontal="center" vertical="top"/>
    </xf>
    <xf numFmtId="0" fontId="2" fillId="0" borderId="9" xfId="3" applyFont="1" applyBorder="1" applyAlignment="1">
      <alignment horizontal="center" vertical="top"/>
    </xf>
    <xf numFmtId="0" fontId="2" fillId="0" borderId="2" xfId="3" applyFont="1" applyBorder="1" applyAlignment="1">
      <alignment horizontal="center" vertical="top"/>
    </xf>
    <xf numFmtId="0" fontId="2" fillId="0" borderId="2" xfId="3" applyFont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4" fillId="0" borderId="0" xfId="3" applyFont="1" applyAlignment="1">
      <alignment horizontal="center"/>
    </xf>
    <xf numFmtId="0" fontId="7" fillId="0" borderId="0" xfId="3" applyAlignment="1">
      <alignment horizontal="center"/>
    </xf>
    <xf numFmtId="0" fontId="7" fillId="0" borderId="0" xfId="3" applyAlignment="1">
      <alignment horizontal="left"/>
    </xf>
    <xf numFmtId="0" fontId="2" fillId="0" borderId="2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9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5" fillId="0" borderId="0" xfId="0" applyFont="1" applyAlignment="1">
      <alignment horizontal="center" wrapText="1"/>
    </xf>
    <xf numFmtId="0" fontId="17" fillId="0" borderId="7" xfId="0" applyFont="1" applyBorder="1" applyAlignment="1">
      <alignment horizontal="left"/>
    </xf>
    <xf numFmtId="0" fontId="35" fillId="0" borderId="5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2" fillId="2" borderId="2" xfId="1" quotePrefix="1" applyFont="1" applyFill="1" applyBorder="1" applyAlignment="1">
      <alignment horizontal="center" vertical="center" wrapText="1"/>
    </xf>
    <xf numFmtId="0" fontId="17" fillId="0" borderId="0" xfId="1" applyFont="1" applyAlignment="1">
      <alignment horizontal="right"/>
    </xf>
    <xf numFmtId="0" fontId="2" fillId="2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/>
    </xf>
    <xf numFmtId="0" fontId="60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left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43" fillId="0" borderId="0" xfId="1" applyFont="1" applyAlignment="1">
      <alignment horizontal="center"/>
    </xf>
    <xf numFmtId="0" fontId="22" fillId="0" borderId="1" xfId="1" applyFont="1" applyBorder="1" applyAlignment="1">
      <alignment horizontal="center" vertical="top" wrapText="1"/>
    </xf>
    <xf numFmtId="0" fontId="22" fillId="0" borderId="3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top" wrapText="1"/>
    </xf>
    <xf numFmtId="0" fontId="22" fillId="0" borderId="9" xfId="1" applyFont="1" applyBorder="1" applyAlignment="1">
      <alignment horizontal="center" vertical="top" wrapText="1"/>
    </xf>
    <xf numFmtId="0" fontId="22" fillId="0" borderId="14" xfId="1" applyFont="1" applyBorder="1" applyAlignment="1">
      <alignment horizontal="center" vertical="top" wrapText="1"/>
    </xf>
    <xf numFmtId="0" fontId="22" fillId="0" borderId="2" xfId="1" applyFont="1" applyBorder="1" applyAlignment="1">
      <alignment horizontal="center" vertical="top" wrapText="1"/>
    </xf>
    <xf numFmtId="0" fontId="22" fillId="0" borderId="6" xfId="1" applyFont="1" applyBorder="1" applyAlignment="1">
      <alignment horizontal="center" vertical="top" wrapText="1"/>
    </xf>
    <xf numFmtId="0" fontId="29" fillId="0" borderId="0" xfId="1" applyFont="1" applyAlignment="1">
      <alignment horizontal="center"/>
    </xf>
    <xf numFmtId="0" fontId="18" fillId="0" borderId="2" xfId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top" wrapText="1"/>
    </xf>
    <xf numFmtId="0" fontId="20" fillId="0" borderId="3" xfId="1" applyFont="1" applyBorder="1" applyAlignment="1">
      <alignment horizontal="center" vertical="top" wrapText="1"/>
    </xf>
    <xf numFmtId="0" fontId="20" fillId="0" borderId="5" xfId="1" applyFont="1" applyBorder="1" applyAlignment="1">
      <alignment horizontal="center" vertical="top" wrapText="1"/>
    </xf>
    <xf numFmtId="0" fontId="20" fillId="0" borderId="9" xfId="1" applyFont="1" applyBorder="1" applyAlignment="1">
      <alignment horizontal="center" vertical="top" wrapText="1"/>
    </xf>
    <xf numFmtId="0" fontId="20" fillId="0" borderId="6" xfId="1" applyFont="1" applyBorder="1" applyAlignment="1">
      <alignment horizontal="center" vertical="top" wrapText="1"/>
    </xf>
    <xf numFmtId="0" fontId="18" fillId="0" borderId="5" xfId="1" applyFont="1" applyBorder="1" applyAlignment="1">
      <alignment horizontal="center" vertical="top" wrapText="1"/>
    </xf>
    <xf numFmtId="0" fontId="18" fillId="0" borderId="9" xfId="1" applyFont="1" applyBorder="1" applyAlignment="1">
      <alignment horizontal="center" vertical="top" wrapText="1"/>
    </xf>
    <xf numFmtId="0" fontId="22" fillId="0" borderId="5" xfId="1" applyFont="1" applyBorder="1" applyAlignment="1">
      <alignment horizontal="center" vertical="center" wrapText="1"/>
    </xf>
    <xf numFmtId="0" fontId="22" fillId="0" borderId="9" xfId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9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8" fillId="0" borderId="2" xfId="1" applyFont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20" fillId="0" borderId="1" xfId="1" applyFont="1" applyBorder="1" applyAlignment="1">
      <alignment horizontal="center" vertical="center"/>
    </xf>
    <xf numFmtId="0" fontId="20" fillId="0" borderId="10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 wrapText="1"/>
    </xf>
    <xf numFmtId="0" fontId="22" fillId="0" borderId="10" xfId="1" applyFont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14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7" fillId="0" borderId="0" xfId="4" applyAlignment="1">
      <alignment horizontal="left" wrapText="1"/>
    </xf>
    <xf numFmtId="0" fontId="3" fillId="0" borderId="0" xfId="4" applyFont="1" applyAlignment="1">
      <alignment horizontal="right" wrapText="1"/>
    </xf>
    <xf numFmtId="0" fontId="4" fillId="0" borderId="0" xfId="4" applyFont="1" applyAlignment="1">
      <alignment horizontal="center" wrapText="1"/>
    </xf>
    <xf numFmtId="0" fontId="5" fillId="0" borderId="0" xfId="4" applyFont="1" applyAlignment="1">
      <alignment horizontal="center" wrapText="1"/>
    </xf>
    <xf numFmtId="0" fontId="2" fillId="0" borderId="0" xfId="4" applyFont="1" applyFill="1" applyAlignment="1">
      <alignment horizontal="left" wrapText="1"/>
    </xf>
    <xf numFmtId="0" fontId="17" fillId="0" borderId="2" xfId="4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0" borderId="10" xfId="4" applyFont="1" applyFill="1" applyBorder="1" applyAlignment="1">
      <alignment horizontal="center" vertical="center" wrapText="1"/>
    </xf>
    <xf numFmtId="0" fontId="17" fillId="0" borderId="3" xfId="4" applyFont="1" applyFill="1" applyBorder="1" applyAlignment="1">
      <alignment horizontal="center" vertical="center" wrapText="1"/>
    </xf>
    <xf numFmtId="0" fontId="6" fillId="0" borderId="0" xfId="4" applyFont="1" applyAlignment="1">
      <alignment horizontal="center" wrapText="1"/>
    </xf>
    <xf numFmtId="0" fontId="2" fillId="0" borderId="5" xfId="4" applyFont="1" applyBorder="1" applyAlignment="1">
      <alignment horizontal="center" wrapText="1"/>
    </xf>
    <xf numFmtId="0" fontId="2" fillId="0" borderId="6" xfId="4" applyFont="1" applyBorder="1" applyAlignment="1">
      <alignment horizontal="center" wrapText="1"/>
    </xf>
    <xf numFmtId="0" fontId="8" fillId="0" borderId="5" xfId="4" applyFont="1" applyFill="1" applyBorder="1" applyAlignment="1">
      <alignment horizontal="center" vertical="top" wrapText="1"/>
    </xf>
    <xf numFmtId="0" fontId="8" fillId="0" borderId="6" xfId="4" applyFont="1" applyFill="1" applyBorder="1" applyAlignment="1">
      <alignment horizontal="center" vertical="top" wrapText="1"/>
    </xf>
    <xf numFmtId="0" fontId="8" fillId="0" borderId="2" xfId="4" applyFont="1" applyFill="1" applyBorder="1" applyAlignment="1">
      <alignment horizontal="center" vertical="top" wrapText="1"/>
    </xf>
    <xf numFmtId="0" fontId="17" fillId="0" borderId="7" xfId="4" applyFont="1" applyFill="1" applyBorder="1" applyAlignment="1">
      <alignment horizontal="center" wrapText="1"/>
    </xf>
    <xf numFmtId="0" fontId="7" fillId="0" borderId="0" xfId="3" applyFont="1"/>
    <xf numFmtId="0" fontId="2" fillId="0" borderId="2" xfId="3" applyFont="1" applyBorder="1" applyAlignment="1">
      <alignment horizontal="center" vertical="center"/>
    </xf>
    <xf numFmtId="0" fontId="2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5" fillId="0" borderId="0" xfId="3" applyFont="1" applyAlignment="1">
      <alignment horizontal="center" wrapText="1"/>
    </xf>
    <xf numFmtId="0" fontId="17" fillId="0" borderId="7" xfId="3" applyFont="1" applyBorder="1" applyAlignment="1">
      <alignment horizontal="right"/>
    </xf>
    <xf numFmtId="9" fontId="2" fillId="0" borderId="0" xfId="7" applyFont="1" applyFill="1" applyBorder="1"/>
    <xf numFmtId="1" fontId="46" fillId="3" borderId="2" xfId="0" applyNumberFormat="1" applyFont="1" applyFill="1" applyBorder="1" applyAlignment="1">
      <alignment horizontal="center"/>
    </xf>
    <xf numFmtId="9" fontId="2" fillId="3" borderId="2" xfId="7" applyFont="1" applyFill="1" applyBorder="1" applyAlignment="1">
      <alignment horizontal="center"/>
    </xf>
    <xf numFmtId="1" fontId="2" fillId="0" borderId="0" xfId="0" applyNumberFormat="1" applyFont="1" applyBorder="1"/>
    <xf numFmtId="1" fontId="2" fillId="3" borderId="0" xfId="0" applyNumberFormat="1" applyFont="1" applyFill="1"/>
    <xf numFmtId="9" fontId="2" fillId="0" borderId="0" xfId="7" applyFont="1"/>
  </cellXfs>
  <cellStyles count="8">
    <cellStyle name="Hyperlink" xfId="6" builtinId="8"/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Percent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82550</xdr:colOff>
      <xdr:row>2</xdr:row>
      <xdr:rowOff>147451</xdr:rowOff>
    </xdr:from>
    <xdr:ext cx="9266085" cy="4544096"/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82550" y="488446"/>
          <a:ext cx="9263856" cy="45312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Annual Work Plan &amp; Budget</a:t>
          </a:r>
        </a:p>
        <a:p>
          <a:pPr algn="ctr">
            <a:lnSpc>
              <a:spcPts val="6300"/>
            </a:lnSpc>
          </a:pPr>
          <a:r>
            <a:rPr lang="en-US" sz="5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2020-21</a:t>
          </a: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5100"/>
            </a:lnSpc>
          </a:pPr>
          <a:r>
            <a:rPr lang="en-US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State/UT:</a:t>
          </a: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Mizoram</a:t>
          </a:r>
        </a:p>
        <a:p>
          <a:pPr algn="ctr">
            <a:lnSpc>
              <a:spcPts val="5100"/>
            </a:lnSpc>
          </a:pPr>
          <a:r>
            <a:rPr lang="en-US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Date of Submission ________</a:t>
          </a:r>
          <a:endParaRPr lang="en-US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  <a:p>
          <a:pPr algn="ctr">
            <a:lnSpc>
              <a:spcPts val="6300"/>
            </a:lnSpc>
          </a:pPr>
          <a:endParaRPr lang="en-US" sz="5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55059</xdr:rowOff>
    </xdr:from>
    <xdr:ext cx="5588000" cy="2628220"/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531309"/>
          <a:ext cx="5588000" cy="262822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Performance during </a:t>
          </a:r>
        </a:p>
        <a:p>
          <a:pPr algn="ctr">
            <a:lnSpc>
              <a:spcPts val="6500"/>
            </a:lnSpc>
          </a:pPr>
          <a:r>
            <a:rPr lang="en-US" sz="54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2019-20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0"/>
  <sheetViews>
    <sheetView view="pageBreakPreview" zoomScale="90" zoomScaleNormal="100" zoomScaleSheetLayoutView="90" workbookViewId="0"/>
  </sheetViews>
  <sheetFormatPr defaultRowHeight="12.75" x14ac:dyDescent="0.2"/>
  <cols>
    <col min="15" max="15" width="12.42578125" customWidth="1"/>
  </cols>
  <sheetData>
    <row r="130" spans="1:1" x14ac:dyDescent="0.2">
      <c r="A130" t="s">
        <v>684</v>
      </c>
    </row>
  </sheetData>
  <printOptions horizontalCentered="1"/>
  <pageMargins left="0.70866141732283505" right="0.70866141732283505" top="1.08" bottom="0" header="0.9" footer="0.31496062992126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zoomScale="85" zoomScaleNormal="85" zoomScaleSheetLayoutView="90" workbookViewId="0">
      <selection activeCell="L11" sqref="L11:L19"/>
    </sheetView>
  </sheetViews>
  <sheetFormatPr defaultRowHeight="12.75" x14ac:dyDescent="0.2"/>
  <cols>
    <col min="1" max="1" width="7.5703125" customWidth="1"/>
    <col min="2" max="2" width="10.7109375" customWidth="1"/>
    <col min="3" max="3" width="9.7109375" customWidth="1"/>
    <col min="5" max="5" width="9.5703125" customWidth="1"/>
    <col min="6" max="6" width="7.5703125" customWidth="1"/>
    <col min="7" max="7" width="8.42578125" customWidth="1"/>
    <col min="8" max="8" width="10.5703125" customWidth="1"/>
    <col min="9" max="9" width="9.85546875" customWidth="1"/>
    <col min="12" max="12" width="7.5703125" customWidth="1"/>
    <col min="13" max="13" width="12.28515625" customWidth="1"/>
    <col min="14" max="14" width="15.85546875" customWidth="1"/>
  </cols>
  <sheetData>
    <row r="1" spans="1:19" ht="12.75" customHeight="1" x14ac:dyDescent="0.2">
      <c r="D1" s="723"/>
      <c r="E1" s="723"/>
      <c r="F1" s="723"/>
      <c r="G1" s="723"/>
      <c r="H1" s="723"/>
      <c r="I1" s="723"/>
      <c r="J1" s="723"/>
      <c r="K1" s="1"/>
      <c r="M1" s="97" t="s">
        <v>87</v>
      </c>
    </row>
    <row r="2" spans="1:19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</row>
    <row r="3" spans="1:19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</row>
    <row r="4" spans="1:19" ht="11.25" customHeight="1" x14ac:dyDescent="0.2"/>
    <row r="5" spans="1:19" ht="15.75" x14ac:dyDescent="0.25">
      <c r="A5" s="721" t="s">
        <v>793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</row>
    <row r="7" spans="1:19" x14ac:dyDescent="0.2">
      <c r="A7" s="722" t="s">
        <v>970</v>
      </c>
      <c r="B7" s="722"/>
      <c r="L7" s="800" t="s">
        <v>829</v>
      </c>
      <c r="M7" s="800"/>
      <c r="N7" s="800"/>
    </row>
    <row r="8" spans="1:19" ht="15.75" customHeight="1" x14ac:dyDescent="0.2">
      <c r="A8" s="795" t="s">
        <v>2</v>
      </c>
      <c r="B8" s="795" t="s">
        <v>3</v>
      </c>
      <c r="C8" s="696" t="s">
        <v>4</v>
      </c>
      <c r="D8" s="696"/>
      <c r="E8" s="696"/>
      <c r="F8" s="696"/>
      <c r="G8" s="696"/>
      <c r="H8" s="696" t="s">
        <v>101</v>
      </c>
      <c r="I8" s="696"/>
      <c r="J8" s="696"/>
      <c r="K8" s="696"/>
      <c r="L8" s="696"/>
      <c r="M8" s="795" t="s">
        <v>131</v>
      </c>
      <c r="N8" s="716" t="s">
        <v>132</v>
      </c>
    </row>
    <row r="9" spans="1:19" ht="51" x14ac:dyDescent="0.2">
      <c r="A9" s="796"/>
      <c r="B9" s="796"/>
      <c r="C9" s="5" t="s">
        <v>5</v>
      </c>
      <c r="D9" s="5" t="s">
        <v>6</v>
      </c>
      <c r="E9" s="5" t="s">
        <v>354</v>
      </c>
      <c r="F9" s="5" t="s">
        <v>99</v>
      </c>
      <c r="G9" s="5" t="s">
        <v>203</v>
      </c>
      <c r="H9" s="5" t="s">
        <v>5</v>
      </c>
      <c r="I9" s="5" t="s">
        <v>6</v>
      </c>
      <c r="J9" s="5" t="s">
        <v>354</v>
      </c>
      <c r="K9" s="5" t="s">
        <v>99</v>
      </c>
      <c r="L9" s="5" t="s">
        <v>202</v>
      </c>
      <c r="M9" s="796"/>
      <c r="N9" s="716"/>
      <c r="R9" s="9"/>
      <c r="S9" s="12"/>
    </row>
    <row r="10" spans="1:19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x14ac:dyDescent="0.2">
      <c r="A11" s="8">
        <v>1</v>
      </c>
      <c r="B11" s="9" t="s">
        <v>900</v>
      </c>
      <c r="C11" s="329">
        <v>0</v>
      </c>
      <c r="D11" s="329">
        <v>0</v>
      </c>
      <c r="E11" s="329">
        <v>0</v>
      </c>
      <c r="F11" s="329">
        <v>0</v>
      </c>
      <c r="G11" s="432">
        <f>C11+D11+E11+F11</f>
        <v>0</v>
      </c>
      <c r="H11" s="329">
        <f>C11</f>
        <v>0</v>
      </c>
      <c r="I11" s="329">
        <f t="shared" ref="I11:L18" si="0">D11</f>
        <v>0</v>
      </c>
      <c r="J11" s="329">
        <f t="shared" si="0"/>
        <v>0</v>
      </c>
      <c r="K11" s="329">
        <f t="shared" si="0"/>
        <v>0</v>
      </c>
      <c r="L11" s="329">
        <f t="shared" si="0"/>
        <v>0</v>
      </c>
      <c r="M11" s="329">
        <f>G11-L11</f>
        <v>0</v>
      </c>
      <c r="N11" s="9"/>
    </row>
    <row r="12" spans="1:19" x14ac:dyDescent="0.2">
      <c r="A12" s="8">
        <v>2</v>
      </c>
      <c r="B12" s="9" t="s">
        <v>901</v>
      </c>
      <c r="C12" s="329">
        <v>0</v>
      </c>
      <c r="D12" s="329">
        <v>4</v>
      </c>
      <c r="E12" s="329">
        <v>0</v>
      </c>
      <c r="F12" s="329">
        <v>0</v>
      </c>
      <c r="G12" s="432">
        <f t="shared" ref="G12:G18" si="1">C12+D12+E12+F12</f>
        <v>4</v>
      </c>
      <c r="H12" s="329">
        <f t="shared" ref="H12:H18" si="2">C12</f>
        <v>0</v>
      </c>
      <c r="I12" s="329">
        <f t="shared" si="0"/>
        <v>4</v>
      </c>
      <c r="J12" s="329">
        <f t="shared" si="0"/>
        <v>0</v>
      </c>
      <c r="K12" s="329">
        <f t="shared" si="0"/>
        <v>0</v>
      </c>
      <c r="L12" s="329">
        <f t="shared" si="0"/>
        <v>4</v>
      </c>
      <c r="M12" s="329">
        <f t="shared" ref="M12:M18" si="3">G12-L12</f>
        <v>0</v>
      </c>
      <c r="N12" s="9"/>
    </row>
    <row r="13" spans="1:19" x14ac:dyDescent="0.2">
      <c r="A13" s="8">
        <v>3</v>
      </c>
      <c r="B13" s="9" t="s">
        <v>902</v>
      </c>
      <c r="C13" s="329">
        <v>0</v>
      </c>
      <c r="D13" s="329">
        <v>0</v>
      </c>
      <c r="E13" s="329">
        <v>0</v>
      </c>
      <c r="F13" s="329">
        <v>0</v>
      </c>
      <c r="G13" s="432">
        <f t="shared" si="1"/>
        <v>0</v>
      </c>
      <c r="H13" s="329">
        <f t="shared" si="2"/>
        <v>0</v>
      </c>
      <c r="I13" s="329">
        <f t="shared" si="0"/>
        <v>0</v>
      </c>
      <c r="J13" s="329">
        <f t="shared" si="0"/>
        <v>0</v>
      </c>
      <c r="K13" s="329">
        <f t="shared" si="0"/>
        <v>0</v>
      </c>
      <c r="L13" s="329">
        <f t="shared" si="0"/>
        <v>0</v>
      </c>
      <c r="M13" s="329">
        <f t="shared" si="3"/>
        <v>0</v>
      </c>
      <c r="N13" s="9"/>
    </row>
    <row r="14" spans="1:19" x14ac:dyDescent="0.2">
      <c r="A14" s="8">
        <v>4</v>
      </c>
      <c r="B14" s="9" t="s">
        <v>903</v>
      </c>
      <c r="C14" s="329">
        <v>1</v>
      </c>
      <c r="D14" s="329">
        <v>1</v>
      </c>
      <c r="E14" s="329">
        <v>0</v>
      </c>
      <c r="F14" s="329">
        <v>0</v>
      </c>
      <c r="G14" s="432">
        <f t="shared" si="1"/>
        <v>2</v>
      </c>
      <c r="H14" s="329">
        <f t="shared" si="2"/>
        <v>1</v>
      </c>
      <c r="I14" s="329">
        <f t="shared" si="0"/>
        <v>1</v>
      </c>
      <c r="J14" s="329">
        <f t="shared" si="0"/>
        <v>0</v>
      </c>
      <c r="K14" s="329">
        <f t="shared" si="0"/>
        <v>0</v>
      </c>
      <c r="L14" s="329">
        <f t="shared" si="0"/>
        <v>2</v>
      </c>
      <c r="M14" s="329">
        <f t="shared" si="3"/>
        <v>0</v>
      </c>
      <c r="N14" s="9"/>
    </row>
    <row r="15" spans="1:19" x14ac:dyDescent="0.2">
      <c r="A15" s="8">
        <v>5</v>
      </c>
      <c r="B15" s="9" t="s">
        <v>904</v>
      </c>
      <c r="C15" s="329">
        <v>0</v>
      </c>
      <c r="D15" s="329">
        <v>0</v>
      </c>
      <c r="E15" s="329">
        <v>0</v>
      </c>
      <c r="F15" s="329">
        <v>0</v>
      </c>
      <c r="G15" s="432">
        <f t="shared" si="1"/>
        <v>0</v>
      </c>
      <c r="H15" s="329">
        <f t="shared" si="2"/>
        <v>0</v>
      </c>
      <c r="I15" s="329">
        <f t="shared" si="0"/>
        <v>0</v>
      </c>
      <c r="J15" s="329">
        <f t="shared" si="0"/>
        <v>0</v>
      </c>
      <c r="K15" s="329">
        <f t="shared" si="0"/>
        <v>0</v>
      </c>
      <c r="L15" s="329">
        <f t="shared" si="0"/>
        <v>0</v>
      </c>
      <c r="M15" s="329">
        <f t="shared" si="3"/>
        <v>0</v>
      </c>
      <c r="N15" s="9"/>
    </row>
    <row r="16" spans="1:19" x14ac:dyDescent="0.2">
      <c r="A16" s="8">
        <v>6</v>
      </c>
      <c r="B16" s="9" t="s">
        <v>905</v>
      </c>
      <c r="C16" s="329">
        <v>2</v>
      </c>
      <c r="D16" s="329">
        <v>0</v>
      </c>
      <c r="E16" s="329">
        <v>0</v>
      </c>
      <c r="F16" s="431">
        <v>0</v>
      </c>
      <c r="G16" s="432">
        <f t="shared" si="1"/>
        <v>2</v>
      </c>
      <c r="H16" s="329">
        <f t="shared" si="2"/>
        <v>2</v>
      </c>
      <c r="I16" s="329">
        <f t="shared" si="0"/>
        <v>0</v>
      </c>
      <c r="J16" s="329">
        <f t="shared" si="0"/>
        <v>0</v>
      </c>
      <c r="K16" s="329">
        <f t="shared" si="0"/>
        <v>0</v>
      </c>
      <c r="L16" s="329">
        <f t="shared" si="0"/>
        <v>2</v>
      </c>
      <c r="M16" s="329">
        <f t="shared" si="3"/>
        <v>0</v>
      </c>
      <c r="N16" s="9"/>
    </row>
    <row r="17" spans="1:32" x14ac:dyDescent="0.2">
      <c r="A17" s="8">
        <v>7</v>
      </c>
      <c r="B17" s="9" t="s">
        <v>907</v>
      </c>
      <c r="C17" s="329">
        <v>0</v>
      </c>
      <c r="D17" s="329">
        <v>0</v>
      </c>
      <c r="E17" s="329">
        <v>0</v>
      </c>
      <c r="F17" s="329">
        <v>0</v>
      </c>
      <c r="G17" s="432">
        <f t="shared" si="1"/>
        <v>0</v>
      </c>
      <c r="H17" s="329">
        <f t="shared" si="2"/>
        <v>0</v>
      </c>
      <c r="I17" s="329">
        <f t="shared" si="0"/>
        <v>0</v>
      </c>
      <c r="J17" s="329">
        <f t="shared" si="0"/>
        <v>0</v>
      </c>
      <c r="K17" s="329">
        <f t="shared" si="0"/>
        <v>0</v>
      </c>
      <c r="L17" s="329">
        <f t="shared" si="0"/>
        <v>0</v>
      </c>
      <c r="M17" s="329">
        <f t="shared" si="3"/>
        <v>0</v>
      </c>
      <c r="N17" s="9"/>
    </row>
    <row r="18" spans="1:32" x14ac:dyDescent="0.2">
      <c r="A18" s="8">
        <v>8</v>
      </c>
      <c r="B18" s="9" t="s">
        <v>906</v>
      </c>
      <c r="C18" s="329">
        <v>0</v>
      </c>
      <c r="D18" s="329">
        <v>0</v>
      </c>
      <c r="E18" s="329">
        <v>0</v>
      </c>
      <c r="F18" s="329">
        <v>0</v>
      </c>
      <c r="G18" s="432">
        <f t="shared" si="1"/>
        <v>0</v>
      </c>
      <c r="H18" s="329">
        <f t="shared" si="2"/>
        <v>0</v>
      </c>
      <c r="I18" s="329">
        <f t="shared" si="0"/>
        <v>0</v>
      </c>
      <c r="J18" s="329">
        <f t="shared" si="0"/>
        <v>0</v>
      </c>
      <c r="K18" s="329">
        <f t="shared" si="0"/>
        <v>0</v>
      </c>
      <c r="L18" s="329">
        <f t="shared" si="0"/>
        <v>0</v>
      </c>
      <c r="M18" s="329">
        <f t="shared" si="3"/>
        <v>0</v>
      </c>
      <c r="N18" s="9"/>
    </row>
    <row r="19" spans="1:32" x14ac:dyDescent="0.2">
      <c r="A19" s="365" t="s">
        <v>17</v>
      </c>
      <c r="B19" s="9"/>
      <c r="C19" s="373">
        <f t="shared" ref="C19:H19" si="4">SUM(C11:C18)</f>
        <v>3</v>
      </c>
      <c r="D19" s="373">
        <f t="shared" si="4"/>
        <v>5</v>
      </c>
      <c r="E19" s="373">
        <f t="shared" si="4"/>
        <v>0</v>
      </c>
      <c r="F19" s="373">
        <f t="shared" si="4"/>
        <v>0</v>
      </c>
      <c r="G19" s="373">
        <f t="shared" si="4"/>
        <v>8</v>
      </c>
      <c r="H19" s="373">
        <f t="shared" si="4"/>
        <v>3</v>
      </c>
      <c r="I19" s="373">
        <f>SUM(I11:I18)</f>
        <v>5</v>
      </c>
      <c r="J19" s="373">
        <f>SUM(J11:J18)</f>
        <v>0</v>
      </c>
      <c r="K19" s="373">
        <f>SUM(K11:K18)</f>
        <v>0</v>
      </c>
      <c r="L19" s="373">
        <f>SUM(L11:L18)</f>
        <v>8</v>
      </c>
      <c r="M19" s="373">
        <f>SUM(M11:M18)</f>
        <v>0</v>
      </c>
      <c r="N19" s="9"/>
    </row>
    <row r="20" spans="1:32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32" x14ac:dyDescent="0.2">
      <c r="A21" s="10" t="s">
        <v>8</v>
      </c>
    </row>
    <row r="22" spans="1:32" x14ac:dyDescent="0.2">
      <c r="A22" t="s">
        <v>9</v>
      </c>
    </row>
    <row r="23" spans="1:32" x14ac:dyDescent="0.2">
      <c r="A23" t="s">
        <v>10</v>
      </c>
      <c r="L23" s="11" t="s">
        <v>11</v>
      </c>
      <c r="M23" s="11"/>
      <c r="N23" s="11" t="s">
        <v>11</v>
      </c>
    </row>
    <row r="24" spans="1:32" x14ac:dyDescent="0.2">
      <c r="A24" s="15" t="s">
        <v>426</v>
      </c>
      <c r="J24" s="11"/>
      <c r="K24" s="11"/>
      <c r="L24" s="11"/>
    </row>
    <row r="25" spans="1:32" x14ac:dyDescent="0.2">
      <c r="C25" s="15" t="s">
        <v>427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32" x14ac:dyDescent="0.2"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32" x14ac:dyDescent="0.2"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32" x14ac:dyDescent="0.2"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32" ht="12.75" customHeight="1" x14ac:dyDescent="0.2">
      <c r="A29" s="452"/>
      <c r="B29" s="452"/>
      <c r="C29" s="452"/>
      <c r="D29" s="452"/>
      <c r="E29" s="452"/>
      <c r="F29" s="452"/>
      <c r="G29" s="452"/>
      <c r="H29" s="452"/>
      <c r="I29" s="452"/>
      <c r="J29" s="452"/>
      <c r="M29" s="359" t="s">
        <v>912</v>
      </c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6"/>
      <c r="AA29" s="456"/>
    </row>
    <row r="30" spans="1:32" ht="12.75" customHeight="1" x14ac:dyDescent="0.2">
      <c r="A30" s="14" t="s">
        <v>12</v>
      </c>
      <c r="B30" s="452"/>
      <c r="C30" s="452"/>
      <c r="D30" s="452"/>
      <c r="E30" s="452"/>
      <c r="F30" s="452"/>
      <c r="G30" s="452"/>
      <c r="H30" s="452"/>
      <c r="I30" s="452"/>
      <c r="J30" s="452"/>
      <c r="M30" s="359" t="s">
        <v>913</v>
      </c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</row>
    <row r="31" spans="1:32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M31" s="359" t="s">
        <v>914</v>
      </c>
      <c r="O31" s="449"/>
      <c r="P31" s="449"/>
      <c r="Q31" s="449"/>
      <c r="R31" s="14"/>
      <c r="S31" s="14"/>
      <c r="T31" s="14"/>
      <c r="U31" s="14"/>
      <c r="Z31" s="14"/>
      <c r="AA31" s="14"/>
    </row>
    <row r="32" spans="1:32" x14ac:dyDescent="0.2">
      <c r="L32" s="457" t="s">
        <v>82</v>
      </c>
    </row>
    <row r="33" s="159" customFormat="1" x14ac:dyDescent="0.2"/>
  </sheetData>
  <mergeCells count="12">
    <mergeCell ref="M8:M9"/>
    <mergeCell ref="N8:N9"/>
    <mergeCell ref="A8:A9"/>
    <mergeCell ref="B8:B9"/>
    <mergeCell ref="C8:G8"/>
    <mergeCell ref="H8:L8"/>
    <mergeCell ref="D1:J1"/>
    <mergeCell ref="A2:N2"/>
    <mergeCell ref="A3:N3"/>
    <mergeCell ref="A5:N5"/>
    <mergeCell ref="L7:N7"/>
    <mergeCell ref="A7:B7"/>
  </mergeCells>
  <phoneticPr fontId="0" type="noConversion"/>
  <printOptions horizontalCentered="1"/>
  <pageMargins left="0.70866141732283472" right="0.70866141732283472" top="1.28" bottom="0" header="0.31496062992125984" footer="0.31496062992125984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topLeftCell="A10" zoomScale="115" zoomScaleNormal="115" zoomScaleSheetLayoutView="80" workbookViewId="0">
      <selection activeCell="A21" sqref="A21"/>
    </sheetView>
  </sheetViews>
  <sheetFormatPr defaultRowHeight="12.75" x14ac:dyDescent="0.2"/>
  <cols>
    <col min="3" max="3" width="11.28515625" customWidth="1"/>
    <col min="5" max="5" width="9.5703125" customWidth="1"/>
    <col min="6" max="6" width="9.85546875" customWidth="1"/>
    <col min="7" max="7" width="8.85546875" customWidth="1"/>
    <col min="8" max="8" width="10.5703125" customWidth="1"/>
    <col min="9" max="9" width="9.85546875" customWidth="1"/>
    <col min="11" max="11" width="11.85546875" customWidth="1"/>
    <col min="12" max="12" width="9.42578125" customWidth="1"/>
    <col min="13" max="13" width="12" customWidth="1"/>
    <col min="14" max="14" width="14.140625" customWidth="1"/>
  </cols>
  <sheetData>
    <row r="1" spans="1:19" ht="12.75" customHeight="1" x14ac:dyDescent="0.2">
      <c r="D1" s="723"/>
      <c r="E1" s="723"/>
      <c r="F1" s="723"/>
      <c r="G1" s="723"/>
      <c r="H1" s="723"/>
      <c r="I1" s="723"/>
      <c r="J1" s="723"/>
      <c r="M1" s="97" t="s">
        <v>249</v>
      </c>
    </row>
    <row r="2" spans="1:19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</row>
    <row r="3" spans="1:19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</row>
    <row r="4" spans="1:19" ht="11.25" customHeight="1" x14ac:dyDescent="0.2"/>
    <row r="5" spans="1:19" ht="15.75" x14ac:dyDescent="0.25">
      <c r="A5" s="721" t="s">
        <v>794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</row>
    <row r="7" spans="1:19" x14ac:dyDescent="0.2">
      <c r="A7" s="722" t="s">
        <v>970</v>
      </c>
      <c r="B7" s="722"/>
      <c r="L7" s="800" t="s">
        <v>829</v>
      </c>
      <c r="M7" s="800"/>
      <c r="N7" s="800"/>
      <c r="O7" s="104"/>
    </row>
    <row r="8" spans="1:19" ht="15.75" customHeight="1" x14ac:dyDescent="0.2">
      <c r="A8" s="795" t="s">
        <v>2</v>
      </c>
      <c r="B8" s="795" t="s">
        <v>3</v>
      </c>
      <c r="C8" s="696" t="s">
        <v>4</v>
      </c>
      <c r="D8" s="696"/>
      <c r="E8" s="696"/>
      <c r="F8" s="701"/>
      <c r="G8" s="701"/>
      <c r="H8" s="696" t="s">
        <v>101</v>
      </c>
      <c r="I8" s="696"/>
      <c r="J8" s="696"/>
      <c r="K8" s="696"/>
      <c r="L8" s="696"/>
      <c r="M8" s="795" t="s">
        <v>131</v>
      </c>
      <c r="N8" s="716" t="s">
        <v>132</v>
      </c>
    </row>
    <row r="9" spans="1:19" ht="51" x14ac:dyDescent="0.2">
      <c r="A9" s="796"/>
      <c r="B9" s="796"/>
      <c r="C9" s="5" t="s">
        <v>5</v>
      </c>
      <c r="D9" s="5" t="s">
        <v>6</v>
      </c>
      <c r="E9" s="5" t="s">
        <v>354</v>
      </c>
      <c r="F9" s="5" t="s">
        <v>99</v>
      </c>
      <c r="G9" s="5" t="s">
        <v>114</v>
      </c>
      <c r="H9" s="5" t="s">
        <v>5</v>
      </c>
      <c r="I9" s="5" t="s">
        <v>6</v>
      </c>
      <c r="J9" s="5" t="s">
        <v>354</v>
      </c>
      <c r="K9" s="7" t="s">
        <v>99</v>
      </c>
      <c r="L9" s="7" t="s">
        <v>115</v>
      </c>
      <c r="M9" s="796"/>
      <c r="N9" s="716"/>
      <c r="R9" s="9"/>
      <c r="S9" s="12"/>
    </row>
    <row r="10" spans="1:19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03">
        <v>12</v>
      </c>
      <c r="M10" s="103">
        <v>13</v>
      </c>
      <c r="N10" s="3">
        <v>14</v>
      </c>
    </row>
    <row r="11" spans="1:19" x14ac:dyDescent="0.2">
      <c r="A11" s="8">
        <v>1</v>
      </c>
      <c r="B11" s="9" t="s">
        <v>900</v>
      </c>
      <c r="C11" s="329">
        <v>209</v>
      </c>
      <c r="D11" s="329">
        <v>25</v>
      </c>
      <c r="E11" s="329">
        <v>0</v>
      </c>
      <c r="F11" s="431">
        <v>0</v>
      </c>
      <c r="G11" s="602">
        <f t="shared" ref="G11:G18" si="0">C11+D11+E11+F11</f>
        <v>234</v>
      </c>
      <c r="H11" s="329">
        <f>C11</f>
        <v>209</v>
      </c>
      <c r="I11" s="329">
        <f t="shared" ref="I11:L11" si="1">D11</f>
        <v>25</v>
      </c>
      <c r="J11" s="329">
        <f t="shared" si="1"/>
        <v>0</v>
      </c>
      <c r="K11" s="329">
        <f t="shared" si="1"/>
        <v>0</v>
      </c>
      <c r="L11" s="592">
        <f t="shared" si="1"/>
        <v>234</v>
      </c>
      <c r="M11" s="329">
        <f>G11-L11</f>
        <v>0</v>
      </c>
      <c r="N11" s="329"/>
    </row>
    <row r="12" spans="1:19" x14ac:dyDescent="0.2">
      <c r="A12" s="8">
        <v>2</v>
      </c>
      <c r="B12" s="9" t="s">
        <v>901</v>
      </c>
      <c r="C12" s="329">
        <v>114</v>
      </c>
      <c r="D12" s="329">
        <v>7</v>
      </c>
      <c r="E12" s="329">
        <v>0</v>
      </c>
      <c r="F12" s="329">
        <v>0</v>
      </c>
      <c r="G12" s="602">
        <f t="shared" si="0"/>
        <v>121</v>
      </c>
      <c r="H12" s="329">
        <f t="shared" ref="H12:H18" si="2">C12</f>
        <v>114</v>
      </c>
      <c r="I12" s="329">
        <f t="shared" ref="I12:I18" si="3">D12</f>
        <v>7</v>
      </c>
      <c r="J12" s="329">
        <f t="shared" ref="J12:J18" si="4">E12</f>
        <v>0</v>
      </c>
      <c r="K12" s="329">
        <f t="shared" ref="K12:K18" si="5">F12</f>
        <v>0</v>
      </c>
      <c r="L12" s="598">
        <f t="shared" ref="L12:L18" si="6">G12</f>
        <v>121</v>
      </c>
      <c r="M12" s="329">
        <f t="shared" ref="M12:M18" si="7">G12-L12</f>
        <v>0</v>
      </c>
      <c r="N12" s="329"/>
    </row>
    <row r="13" spans="1:19" x14ac:dyDescent="0.2">
      <c r="A13" s="8">
        <v>3</v>
      </c>
      <c r="B13" s="9" t="s">
        <v>902</v>
      </c>
      <c r="C13" s="329">
        <v>72</v>
      </c>
      <c r="D13" s="329">
        <v>8</v>
      </c>
      <c r="E13" s="329">
        <v>0</v>
      </c>
      <c r="F13" s="431">
        <v>0</v>
      </c>
      <c r="G13" s="602">
        <f t="shared" si="0"/>
        <v>80</v>
      </c>
      <c r="H13" s="329">
        <f t="shared" si="2"/>
        <v>72</v>
      </c>
      <c r="I13" s="329">
        <f t="shared" si="3"/>
        <v>8</v>
      </c>
      <c r="J13" s="329">
        <f t="shared" si="4"/>
        <v>0</v>
      </c>
      <c r="K13" s="329">
        <f t="shared" si="5"/>
        <v>0</v>
      </c>
      <c r="L13" s="598">
        <f t="shared" si="6"/>
        <v>80</v>
      </c>
      <c r="M13" s="329">
        <f t="shared" si="7"/>
        <v>0</v>
      </c>
      <c r="N13" s="329"/>
    </row>
    <row r="14" spans="1:19" x14ac:dyDescent="0.2">
      <c r="A14" s="8">
        <v>4</v>
      </c>
      <c r="B14" s="9" t="s">
        <v>903</v>
      </c>
      <c r="C14" s="329">
        <v>154</v>
      </c>
      <c r="D14" s="329">
        <v>10</v>
      </c>
      <c r="E14" s="329">
        <v>0</v>
      </c>
      <c r="F14" s="431">
        <v>0</v>
      </c>
      <c r="G14" s="602">
        <f t="shared" si="0"/>
        <v>164</v>
      </c>
      <c r="H14" s="329">
        <f t="shared" si="2"/>
        <v>154</v>
      </c>
      <c r="I14" s="329">
        <f t="shared" si="3"/>
        <v>10</v>
      </c>
      <c r="J14" s="329">
        <f t="shared" si="4"/>
        <v>0</v>
      </c>
      <c r="K14" s="329">
        <f t="shared" si="5"/>
        <v>0</v>
      </c>
      <c r="L14" s="598">
        <f t="shared" si="6"/>
        <v>164</v>
      </c>
      <c r="M14" s="329">
        <f t="shared" si="7"/>
        <v>0</v>
      </c>
      <c r="N14" s="329"/>
    </row>
    <row r="15" spans="1:19" x14ac:dyDescent="0.2">
      <c r="A15" s="8">
        <v>5</v>
      </c>
      <c r="B15" s="9" t="s">
        <v>904</v>
      </c>
      <c r="C15" s="329">
        <v>178</v>
      </c>
      <c r="D15" s="329">
        <v>46</v>
      </c>
      <c r="E15" s="329">
        <v>0</v>
      </c>
      <c r="F15" s="329">
        <v>0</v>
      </c>
      <c r="G15" s="602">
        <f t="shared" si="0"/>
        <v>224</v>
      </c>
      <c r="H15" s="329">
        <f t="shared" si="2"/>
        <v>178</v>
      </c>
      <c r="I15" s="329">
        <f t="shared" si="3"/>
        <v>46</v>
      </c>
      <c r="J15" s="329">
        <f t="shared" si="4"/>
        <v>0</v>
      </c>
      <c r="K15" s="329">
        <f t="shared" si="5"/>
        <v>0</v>
      </c>
      <c r="L15" s="598">
        <f t="shared" si="6"/>
        <v>224</v>
      </c>
      <c r="M15" s="329">
        <f t="shared" si="7"/>
        <v>0</v>
      </c>
      <c r="N15" s="329"/>
    </row>
    <row r="16" spans="1:19" x14ac:dyDescent="0.2">
      <c r="A16" s="8">
        <v>6</v>
      </c>
      <c r="B16" s="9" t="s">
        <v>905</v>
      </c>
      <c r="C16" s="329">
        <v>109</v>
      </c>
      <c r="D16" s="329">
        <v>8</v>
      </c>
      <c r="E16" s="329">
        <v>0</v>
      </c>
      <c r="F16" s="431">
        <v>0</v>
      </c>
      <c r="G16" s="602">
        <f t="shared" si="0"/>
        <v>117</v>
      </c>
      <c r="H16" s="329">
        <f t="shared" si="2"/>
        <v>109</v>
      </c>
      <c r="I16" s="329">
        <f t="shared" si="3"/>
        <v>8</v>
      </c>
      <c r="J16" s="329">
        <f t="shared" si="4"/>
        <v>0</v>
      </c>
      <c r="K16" s="329">
        <f t="shared" si="5"/>
        <v>0</v>
      </c>
      <c r="L16" s="598">
        <f t="shared" si="6"/>
        <v>117</v>
      </c>
      <c r="M16" s="329">
        <f t="shared" si="7"/>
        <v>0</v>
      </c>
      <c r="N16" s="329"/>
    </row>
    <row r="17" spans="1:32" x14ac:dyDescent="0.2">
      <c r="A17" s="8">
        <v>7</v>
      </c>
      <c r="B17" s="9" t="s">
        <v>907</v>
      </c>
      <c r="C17" s="329">
        <v>53</v>
      </c>
      <c r="D17" s="329">
        <v>14</v>
      </c>
      <c r="E17" s="329">
        <v>0</v>
      </c>
      <c r="F17" s="431">
        <v>0</v>
      </c>
      <c r="G17" s="602">
        <f t="shared" si="0"/>
        <v>67</v>
      </c>
      <c r="H17" s="329">
        <f t="shared" si="2"/>
        <v>53</v>
      </c>
      <c r="I17" s="329">
        <f t="shared" si="3"/>
        <v>14</v>
      </c>
      <c r="J17" s="329">
        <f t="shared" si="4"/>
        <v>0</v>
      </c>
      <c r="K17" s="329">
        <f t="shared" si="5"/>
        <v>0</v>
      </c>
      <c r="L17" s="598">
        <f t="shared" si="6"/>
        <v>67</v>
      </c>
      <c r="M17" s="329">
        <f t="shared" si="7"/>
        <v>0</v>
      </c>
      <c r="N17" s="329"/>
    </row>
    <row r="18" spans="1:32" x14ac:dyDescent="0.2">
      <c r="A18" s="8">
        <v>8</v>
      </c>
      <c r="B18" s="9" t="s">
        <v>906</v>
      </c>
      <c r="C18" s="329">
        <v>76</v>
      </c>
      <c r="D18" s="329">
        <v>0</v>
      </c>
      <c r="E18" s="329">
        <v>0</v>
      </c>
      <c r="F18" s="431">
        <v>0</v>
      </c>
      <c r="G18" s="602">
        <f t="shared" si="0"/>
        <v>76</v>
      </c>
      <c r="H18" s="329">
        <f t="shared" si="2"/>
        <v>76</v>
      </c>
      <c r="I18" s="329">
        <f t="shared" si="3"/>
        <v>0</v>
      </c>
      <c r="J18" s="329">
        <f t="shared" si="4"/>
        <v>0</v>
      </c>
      <c r="K18" s="329">
        <f t="shared" si="5"/>
        <v>0</v>
      </c>
      <c r="L18" s="598">
        <f t="shared" si="6"/>
        <v>76</v>
      </c>
      <c r="M18" s="329">
        <f t="shared" si="7"/>
        <v>0</v>
      </c>
      <c r="N18" s="329"/>
    </row>
    <row r="19" spans="1:32" x14ac:dyDescent="0.2">
      <c r="A19" s="365" t="s">
        <v>17</v>
      </c>
      <c r="B19" s="9"/>
      <c r="C19" s="373">
        <f t="shared" ref="C19:H19" si="8">SUM(C11:C18)</f>
        <v>965</v>
      </c>
      <c r="D19" s="373">
        <f t="shared" si="8"/>
        <v>118</v>
      </c>
      <c r="E19" s="373">
        <f t="shared" si="8"/>
        <v>0</v>
      </c>
      <c r="F19" s="373">
        <f t="shared" si="8"/>
        <v>0</v>
      </c>
      <c r="G19" s="373">
        <f t="shared" si="8"/>
        <v>1083</v>
      </c>
      <c r="H19" s="373">
        <f t="shared" si="8"/>
        <v>965</v>
      </c>
      <c r="I19" s="373">
        <f>SUM(I11:I18)</f>
        <v>118</v>
      </c>
      <c r="J19" s="373">
        <f>SUM(J11:J18)</f>
        <v>0</v>
      </c>
      <c r="K19" s="373">
        <f>SUM(K11:K18)</f>
        <v>0</v>
      </c>
      <c r="L19" s="373">
        <f>SUM(L11:L18)</f>
        <v>1083</v>
      </c>
      <c r="M19" s="373">
        <f>SUM(M11:M18)</f>
        <v>0</v>
      </c>
      <c r="N19" s="329"/>
    </row>
    <row r="20" spans="1:32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32" x14ac:dyDescent="0.2">
      <c r="A21" s="10" t="s">
        <v>8</v>
      </c>
      <c r="F21">
        <v>0</v>
      </c>
      <c r="G21">
        <f>G11+F21</f>
        <v>234</v>
      </c>
      <c r="K21" s="289">
        <v>0</v>
      </c>
      <c r="L21">
        <f>L11+K21</f>
        <v>234</v>
      </c>
    </row>
    <row r="22" spans="1:32" x14ac:dyDescent="0.2">
      <c r="A22" t="s">
        <v>9</v>
      </c>
      <c r="F22">
        <v>4</v>
      </c>
      <c r="G22">
        <f t="shared" ref="G22:G29" si="9">G12+F22</f>
        <v>125</v>
      </c>
      <c r="K22" s="289">
        <v>4</v>
      </c>
      <c r="L22">
        <f t="shared" ref="L22:L29" si="10">L12+K22</f>
        <v>125</v>
      </c>
    </row>
    <row r="23" spans="1:32" x14ac:dyDescent="0.2">
      <c r="A23" t="s">
        <v>10</v>
      </c>
      <c r="F23">
        <v>0</v>
      </c>
      <c r="G23">
        <f t="shared" si="9"/>
        <v>80</v>
      </c>
      <c r="K23" s="662">
        <v>0</v>
      </c>
      <c r="L23">
        <f t="shared" si="10"/>
        <v>80</v>
      </c>
      <c r="M23" s="11"/>
      <c r="N23" s="11" t="s">
        <v>11</v>
      </c>
    </row>
    <row r="24" spans="1:32" x14ac:dyDescent="0.2">
      <c r="A24" s="15" t="s">
        <v>426</v>
      </c>
      <c r="F24">
        <v>2</v>
      </c>
      <c r="G24">
        <f t="shared" si="9"/>
        <v>166</v>
      </c>
      <c r="J24" s="11"/>
      <c r="K24" s="662">
        <v>2</v>
      </c>
      <c r="L24">
        <f t="shared" si="10"/>
        <v>166</v>
      </c>
    </row>
    <row r="25" spans="1:32" x14ac:dyDescent="0.2">
      <c r="C25" s="15" t="s">
        <v>427</v>
      </c>
      <c r="E25" s="12"/>
      <c r="F25" s="12">
        <v>0</v>
      </c>
      <c r="G25">
        <f t="shared" si="9"/>
        <v>224</v>
      </c>
      <c r="H25" s="12"/>
      <c r="I25" s="12"/>
      <c r="J25" s="12"/>
      <c r="K25" s="662">
        <v>0</v>
      </c>
      <c r="L25">
        <f t="shared" si="10"/>
        <v>224</v>
      </c>
      <c r="M25" s="12"/>
    </row>
    <row r="26" spans="1:32" x14ac:dyDescent="0.2">
      <c r="E26" s="12"/>
      <c r="F26" s="12">
        <v>2</v>
      </c>
      <c r="G26">
        <f t="shared" si="9"/>
        <v>119</v>
      </c>
      <c r="H26" s="12"/>
      <c r="I26" s="12"/>
      <c r="J26" s="12"/>
      <c r="K26" s="662">
        <v>2</v>
      </c>
      <c r="L26">
        <f t="shared" si="10"/>
        <v>119</v>
      </c>
      <c r="M26" s="12"/>
      <c r="N26" s="12"/>
    </row>
    <row r="27" spans="1:32" x14ac:dyDescent="0.2">
      <c r="E27" s="12"/>
      <c r="F27" s="12">
        <v>0</v>
      </c>
      <c r="G27">
        <f t="shared" si="9"/>
        <v>67</v>
      </c>
      <c r="H27" s="12"/>
      <c r="I27" s="12"/>
      <c r="J27" s="12"/>
      <c r="K27" s="662">
        <v>0</v>
      </c>
      <c r="L27">
        <f t="shared" si="10"/>
        <v>67</v>
      </c>
      <c r="M27" s="12"/>
      <c r="N27" s="12"/>
    </row>
    <row r="28" spans="1:32" x14ac:dyDescent="0.2">
      <c r="E28" s="12"/>
      <c r="F28" s="12">
        <v>0</v>
      </c>
      <c r="G28">
        <f t="shared" si="9"/>
        <v>76</v>
      </c>
      <c r="H28" s="12"/>
      <c r="I28" s="12"/>
      <c r="J28" s="12"/>
      <c r="K28" s="662">
        <v>0</v>
      </c>
      <c r="L28">
        <f t="shared" si="10"/>
        <v>76</v>
      </c>
      <c r="M28" s="12"/>
      <c r="N28" s="12"/>
    </row>
    <row r="29" spans="1:32" ht="12.75" customHeight="1" x14ac:dyDescent="0.2">
      <c r="A29" s="452"/>
      <c r="B29" s="452"/>
      <c r="C29" s="452"/>
      <c r="D29" s="452"/>
      <c r="E29" s="452"/>
      <c r="F29" s="452">
        <v>8</v>
      </c>
      <c r="G29" s="14">
        <f t="shared" si="9"/>
        <v>1091</v>
      </c>
      <c r="H29" s="452"/>
      <c r="I29" s="452"/>
      <c r="J29" s="452"/>
      <c r="K29" s="617">
        <v>8</v>
      </c>
      <c r="L29" s="14">
        <f t="shared" si="10"/>
        <v>1091</v>
      </c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6"/>
      <c r="AA29" s="456"/>
    </row>
    <row r="30" spans="1:32" ht="12.75" customHeight="1" x14ac:dyDescent="0.2">
      <c r="A30" s="14" t="s">
        <v>12</v>
      </c>
      <c r="B30" s="452"/>
      <c r="C30" s="452"/>
      <c r="D30" s="452"/>
      <c r="E30" s="452"/>
      <c r="F30" s="452"/>
      <c r="G30" s="452"/>
      <c r="H30" s="452"/>
      <c r="I30" s="452"/>
      <c r="J30" s="452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</row>
    <row r="31" spans="1:32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M31" s="359" t="s">
        <v>912</v>
      </c>
      <c r="O31" s="449"/>
      <c r="P31" s="449"/>
      <c r="Q31" s="449"/>
      <c r="R31" s="14"/>
      <c r="S31" s="14"/>
      <c r="T31" s="14"/>
      <c r="U31" s="14"/>
      <c r="Z31" s="14"/>
      <c r="AA31" s="14"/>
    </row>
    <row r="32" spans="1:32" x14ac:dyDescent="0.2">
      <c r="M32" s="359" t="s">
        <v>913</v>
      </c>
    </row>
    <row r="33" spans="12:14" s="159" customFormat="1" x14ac:dyDescent="0.2">
      <c r="L33"/>
      <c r="M33" s="359" t="s">
        <v>914</v>
      </c>
      <c r="N33"/>
    </row>
    <row r="34" spans="12:14" x14ac:dyDescent="0.2">
      <c r="L34" s="457" t="s">
        <v>82</v>
      </c>
    </row>
  </sheetData>
  <mergeCells count="12">
    <mergeCell ref="A7:B7"/>
    <mergeCell ref="D1:J1"/>
    <mergeCell ref="A2:N2"/>
    <mergeCell ref="A3:N3"/>
    <mergeCell ref="A5:N5"/>
    <mergeCell ref="L7:N7"/>
    <mergeCell ref="N8:N9"/>
    <mergeCell ref="A8:A9"/>
    <mergeCell ref="B8:B9"/>
    <mergeCell ref="C8:G8"/>
    <mergeCell ref="H8:L8"/>
    <mergeCell ref="M8:M9"/>
  </mergeCells>
  <phoneticPr fontId="0" type="noConversion"/>
  <printOptions horizontalCentered="1"/>
  <pageMargins left="0.70866141732283472" right="0.70866141732283472" top="1.45" bottom="0" header="0.33" footer="0.31496062992125984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opLeftCell="D3" zoomScaleNormal="100" zoomScaleSheetLayoutView="80" workbookViewId="0">
      <selection activeCell="G21" sqref="G21"/>
    </sheetView>
  </sheetViews>
  <sheetFormatPr defaultColWidth="9.140625" defaultRowHeight="12.75" x14ac:dyDescent="0.2"/>
  <cols>
    <col min="1" max="1" width="4.42578125" style="470" customWidth="1"/>
    <col min="2" max="2" width="11.7109375" style="470" customWidth="1"/>
    <col min="3" max="3" width="10.28515625" style="470" customWidth="1"/>
    <col min="4" max="4" width="9.28515625" style="470" customWidth="1"/>
    <col min="5" max="6" width="9.140625" style="470"/>
    <col min="7" max="7" width="11.7109375" style="470" customWidth="1"/>
    <col min="8" max="8" width="11" style="470" customWidth="1"/>
    <col min="9" max="9" width="9.7109375" style="470" customWidth="1"/>
    <col min="10" max="10" width="9.5703125" style="470" customWidth="1"/>
    <col min="11" max="11" width="11.7109375" style="470" customWidth="1"/>
    <col min="12" max="12" width="10.7109375" style="470" customWidth="1"/>
    <col min="13" max="13" width="10.5703125" style="470" customWidth="1"/>
    <col min="14" max="14" width="8.7109375" style="470" customWidth="1"/>
    <col min="15" max="15" width="8.85546875" style="470" customWidth="1"/>
    <col min="16" max="16" width="9.140625" style="470"/>
    <col min="17" max="17" width="11" style="470" customWidth="1"/>
    <col min="18" max="16384" width="9.140625" style="470"/>
  </cols>
  <sheetData>
    <row r="1" spans="1:18" ht="12.75" customHeight="1" x14ac:dyDescent="0.2">
      <c r="O1" s="718" t="s">
        <v>58</v>
      </c>
      <c r="P1" s="718"/>
      <c r="Q1" s="718"/>
    </row>
    <row r="2" spans="1:18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</row>
    <row r="3" spans="1:18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</row>
    <row r="4" spans="1:18" ht="11.25" customHeight="1" x14ac:dyDescent="0.2"/>
    <row r="5" spans="1:18" ht="15.75" customHeight="1" x14ac:dyDescent="0.25">
      <c r="A5" s="801" t="s">
        <v>795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  <c r="O5" s="801"/>
      <c r="P5" s="801"/>
      <c r="Q5" s="801"/>
    </row>
    <row r="6" spans="1:18" x14ac:dyDescent="0.2">
      <c r="A6" s="315"/>
    </row>
    <row r="7" spans="1:18" ht="17.45" customHeight="1" x14ac:dyDescent="0.2">
      <c r="A7" s="722" t="s">
        <v>970</v>
      </c>
      <c r="B7" s="722"/>
      <c r="N7" s="789" t="s">
        <v>829</v>
      </c>
      <c r="O7" s="789"/>
      <c r="P7" s="789"/>
      <c r="Q7" s="789"/>
    </row>
    <row r="8" spans="1:18" ht="24" customHeight="1" x14ac:dyDescent="0.2">
      <c r="A8" s="782" t="s">
        <v>72</v>
      </c>
      <c r="B8" s="782" t="s">
        <v>3</v>
      </c>
      <c r="C8" s="733" t="s">
        <v>758</v>
      </c>
      <c r="D8" s="733"/>
      <c r="E8" s="733"/>
      <c r="F8" s="733"/>
      <c r="G8" s="733"/>
      <c r="H8" s="698" t="s">
        <v>630</v>
      </c>
      <c r="I8" s="733"/>
      <c r="J8" s="733"/>
      <c r="K8" s="733"/>
      <c r="L8" s="733"/>
      <c r="M8" s="802" t="s">
        <v>109</v>
      </c>
      <c r="N8" s="803"/>
      <c r="O8" s="803"/>
      <c r="P8" s="803"/>
      <c r="Q8" s="804"/>
    </row>
    <row r="9" spans="1:18" s="14" customFormat="1" ht="51" x14ac:dyDescent="0.2">
      <c r="A9" s="782"/>
      <c r="B9" s="782"/>
      <c r="C9" s="464" t="s">
        <v>209</v>
      </c>
      <c r="D9" s="464" t="s">
        <v>210</v>
      </c>
      <c r="E9" s="464" t="s">
        <v>354</v>
      </c>
      <c r="F9" s="464" t="s">
        <v>216</v>
      </c>
      <c r="G9" s="464" t="s">
        <v>114</v>
      </c>
      <c r="H9" s="466" t="s">
        <v>209</v>
      </c>
      <c r="I9" s="464" t="s">
        <v>210</v>
      </c>
      <c r="J9" s="464" t="s">
        <v>354</v>
      </c>
      <c r="K9" s="465" t="s">
        <v>216</v>
      </c>
      <c r="L9" s="464" t="s">
        <v>357</v>
      </c>
      <c r="M9" s="464" t="s">
        <v>209</v>
      </c>
      <c r="N9" s="464" t="s">
        <v>210</v>
      </c>
      <c r="O9" s="464" t="s">
        <v>354</v>
      </c>
      <c r="P9" s="465" t="s">
        <v>216</v>
      </c>
      <c r="Q9" s="464" t="s">
        <v>116</v>
      </c>
      <c r="R9" s="26"/>
    </row>
    <row r="10" spans="1:18" s="59" customFormat="1" x14ac:dyDescent="0.2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8">
        <v>13</v>
      </c>
      <c r="N10" s="58">
        <v>14</v>
      </c>
      <c r="O10" s="58">
        <v>15</v>
      </c>
      <c r="P10" s="58">
        <v>16</v>
      </c>
      <c r="Q10" s="58">
        <v>17</v>
      </c>
    </row>
    <row r="11" spans="1:18" s="380" customFormat="1" x14ac:dyDescent="0.2">
      <c r="A11" s="374">
        <v>1</v>
      </c>
      <c r="B11" s="375" t="s">
        <v>900</v>
      </c>
      <c r="C11" s="376">
        <v>13161</v>
      </c>
      <c r="D11" s="376">
        <v>2997</v>
      </c>
      <c r="E11" s="376">
        <v>0</v>
      </c>
      <c r="F11" s="376">
        <v>0</v>
      </c>
      <c r="G11" s="442">
        <f>SUM(C11:F11)</f>
        <v>16158</v>
      </c>
      <c r="H11" s="376">
        <f>M11/165</f>
        <v>12950.931160989647</v>
      </c>
      <c r="I11" s="376">
        <f t="shared" ref="I11:K11" si="0">N11/165</f>
        <v>1868.2672208749975</v>
      </c>
      <c r="J11" s="376">
        <f t="shared" si="0"/>
        <v>0</v>
      </c>
      <c r="K11" s="376">
        <f t="shared" si="0"/>
        <v>0</v>
      </c>
      <c r="L11" s="442">
        <f>SUM(H11:K11)</f>
        <v>14819.198381864644</v>
      </c>
      <c r="M11" s="378">
        <v>2136903.6415632917</v>
      </c>
      <c r="N11" s="378">
        <v>308264.09144437459</v>
      </c>
      <c r="O11" s="375">
        <v>0</v>
      </c>
      <c r="P11" s="375">
        <v>0</v>
      </c>
      <c r="Q11" s="442">
        <f>SUM(M11:P11)</f>
        <v>2445167.7330076662</v>
      </c>
      <c r="R11" s="379"/>
    </row>
    <row r="12" spans="1:18" s="380" customFormat="1" x14ac:dyDescent="0.2">
      <c r="A12" s="374">
        <v>2</v>
      </c>
      <c r="B12" s="375" t="s">
        <v>901</v>
      </c>
      <c r="C12" s="376">
        <v>7198</v>
      </c>
      <c r="D12" s="376">
        <v>757</v>
      </c>
      <c r="E12" s="376">
        <v>0</v>
      </c>
      <c r="F12" s="376">
        <v>0</v>
      </c>
      <c r="G12" s="442">
        <f t="shared" ref="G12:G18" si="1">SUM(C12:F12)</f>
        <v>7955</v>
      </c>
      <c r="H12" s="376">
        <f t="shared" ref="H12:H18" si="2">M12/165</f>
        <v>7060.2007177982341</v>
      </c>
      <c r="I12" s="376">
        <f t="shared" ref="I12:I18" si="3">N12/165</f>
        <v>208.01108215530544</v>
      </c>
      <c r="J12" s="376">
        <f t="shared" ref="J12:J18" si="4">O12/165</f>
        <v>0</v>
      </c>
      <c r="K12" s="376">
        <f t="shared" ref="K12:K18" si="5">P12/165</f>
        <v>0</v>
      </c>
      <c r="L12" s="442">
        <f t="shared" ref="L12:L18" si="6">SUM(H12:K12)</f>
        <v>7268.2117999535394</v>
      </c>
      <c r="M12" s="378">
        <v>1164933.1184367086</v>
      </c>
      <c r="N12" s="378">
        <v>34321.828555625398</v>
      </c>
      <c r="O12" s="378">
        <v>0</v>
      </c>
      <c r="P12" s="378">
        <v>0</v>
      </c>
      <c r="Q12" s="442">
        <f t="shared" ref="Q12:Q18" si="7">SUM(M12:P12)</f>
        <v>1199254.946992334</v>
      </c>
      <c r="R12" s="379"/>
    </row>
    <row r="13" spans="1:18" s="380" customFormat="1" x14ac:dyDescent="0.2">
      <c r="A13" s="374">
        <v>3</v>
      </c>
      <c r="B13" s="375" t="s">
        <v>902</v>
      </c>
      <c r="C13" s="376">
        <v>6040</v>
      </c>
      <c r="D13" s="376">
        <v>1323</v>
      </c>
      <c r="E13" s="376">
        <v>0</v>
      </c>
      <c r="F13" s="376">
        <v>0</v>
      </c>
      <c r="G13" s="442">
        <f t="shared" si="1"/>
        <v>7363</v>
      </c>
      <c r="H13" s="376">
        <f t="shared" si="2"/>
        <v>5808.1551515151523</v>
      </c>
      <c r="I13" s="376">
        <f t="shared" si="3"/>
        <v>1111.3488484848485</v>
      </c>
      <c r="J13" s="376">
        <f t="shared" si="4"/>
        <v>0</v>
      </c>
      <c r="K13" s="376">
        <f t="shared" si="5"/>
        <v>0</v>
      </c>
      <c r="L13" s="442">
        <f t="shared" si="6"/>
        <v>6919.5040000000008</v>
      </c>
      <c r="M13" s="378">
        <v>958345.60000000009</v>
      </c>
      <c r="N13" s="378">
        <v>183372.56</v>
      </c>
      <c r="O13" s="375">
        <v>0</v>
      </c>
      <c r="P13" s="375">
        <v>0</v>
      </c>
      <c r="Q13" s="442">
        <f t="shared" si="7"/>
        <v>1141718.1600000001</v>
      </c>
      <c r="R13" s="379"/>
    </row>
    <row r="14" spans="1:18" s="380" customFormat="1" x14ac:dyDescent="0.2">
      <c r="A14" s="374">
        <v>4</v>
      </c>
      <c r="B14" s="375" t="s">
        <v>903</v>
      </c>
      <c r="C14" s="376">
        <v>15309</v>
      </c>
      <c r="D14" s="376">
        <v>3095</v>
      </c>
      <c r="E14" s="376">
        <v>0</v>
      </c>
      <c r="F14" s="376">
        <v>0</v>
      </c>
      <c r="G14" s="442">
        <f t="shared" si="1"/>
        <v>18404</v>
      </c>
      <c r="H14" s="376">
        <f t="shared" si="2"/>
        <v>14043.465454545454</v>
      </c>
      <c r="I14" s="376">
        <f t="shared" si="3"/>
        <v>2879.3713939393942</v>
      </c>
      <c r="J14" s="376">
        <f t="shared" si="4"/>
        <v>0</v>
      </c>
      <c r="K14" s="376">
        <f t="shared" si="5"/>
        <v>0</v>
      </c>
      <c r="L14" s="442">
        <f t="shared" si="6"/>
        <v>16922.836848484847</v>
      </c>
      <c r="M14" s="378">
        <v>2317171.7999999998</v>
      </c>
      <c r="N14" s="378">
        <v>475096.28</v>
      </c>
      <c r="O14" s="375">
        <v>0</v>
      </c>
      <c r="P14" s="375">
        <v>0</v>
      </c>
      <c r="Q14" s="442">
        <f t="shared" si="7"/>
        <v>2792268.08</v>
      </c>
      <c r="R14" s="379"/>
    </row>
    <row r="15" spans="1:18" s="380" customFormat="1" x14ac:dyDescent="0.2">
      <c r="A15" s="374">
        <v>5</v>
      </c>
      <c r="B15" s="375" t="s">
        <v>904</v>
      </c>
      <c r="C15" s="376">
        <v>11071</v>
      </c>
      <c r="D15" s="376">
        <v>6732</v>
      </c>
      <c r="E15" s="376">
        <v>0</v>
      </c>
      <c r="F15" s="376">
        <v>0</v>
      </c>
      <c r="G15" s="442">
        <f t="shared" si="1"/>
        <v>17803</v>
      </c>
      <c r="H15" s="376">
        <f t="shared" si="2"/>
        <v>10279.349575757577</v>
      </c>
      <c r="I15" s="376">
        <f t="shared" si="3"/>
        <v>6224.898424242424</v>
      </c>
      <c r="J15" s="376">
        <f t="shared" si="4"/>
        <v>0</v>
      </c>
      <c r="K15" s="376">
        <f t="shared" si="5"/>
        <v>0</v>
      </c>
      <c r="L15" s="442">
        <f t="shared" si="6"/>
        <v>16504.248</v>
      </c>
      <c r="M15" s="376">
        <v>1696092.6800000002</v>
      </c>
      <c r="N15" s="376">
        <v>1027108.24</v>
      </c>
      <c r="O15" s="376">
        <v>0</v>
      </c>
      <c r="P15" s="376">
        <v>0</v>
      </c>
      <c r="Q15" s="442">
        <f t="shared" si="7"/>
        <v>2723200.92</v>
      </c>
      <c r="R15" s="379"/>
    </row>
    <row r="16" spans="1:18" s="380" customFormat="1" x14ac:dyDescent="0.2">
      <c r="A16" s="374">
        <v>6</v>
      </c>
      <c r="B16" s="375" t="s">
        <v>905</v>
      </c>
      <c r="C16" s="376">
        <v>11034</v>
      </c>
      <c r="D16" s="376">
        <v>0</v>
      </c>
      <c r="E16" s="376">
        <v>0</v>
      </c>
      <c r="F16" s="376">
        <v>0</v>
      </c>
      <c r="G16" s="442">
        <f t="shared" si="1"/>
        <v>11034</v>
      </c>
      <c r="H16" s="376">
        <f t="shared" si="2"/>
        <v>9991.2947878787872</v>
      </c>
      <c r="I16" s="376">
        <f t="shared" si="3"/>
        <v>0</v>
      </c>
      <c r="J16" s="376">
        <f t="shared" si="4"/>
        <v>0</v>
      </c>
      <c r="K16" s="376">
        <f t="shared" si="5"/>
        <v>0</v>
      </c>
      <c r="L16" s="442">
        <f t="shared" si="6"/>
        <v>9991.2947878787872</v>
      </c>
      <c r="M16" s="378">
        <v>1648563.64</v>
      </c>
      <c r="N16" s="378">
        <v>0</v>
      </c>
      <c r="O16" s="375">
        <v>0</v>
      </c>
      <c r="P16" s="375">
        <v>0</v>
      </c>
      <c r="Q16" s="442">
        <f t="shared" si="7"/>
        <v>1648563.64</v>
      </c>
      <c r="R16" s="379"/>
    </row>
    <row r="17" spans="1:32" s="380" customFormat="1" x14ac:dyDescent="0.2">
      <c r="A17" s="374">
        <v>7</v>
      </c>
      <c r="B17" s="375" t="s">
        <v>907</v>
      </c>
      <c r="C17" s="376">
        <v>2039</v>
      </c>
      <c r="D17" s="376">
        <v>1904</v>
      </c>
      <c r="E17" s="376">
        <v>0</v>
      </c>
      <c r="F17" s="376">
        <v>0</v>
      </c>
      <c r="G17" s="442">
        <f t="shared" si="1"/>
        <v>3943</v>
      </c>
      <c r="H17" s="376">
        <f t="shared" si="2"/>
        <v>1810.0916363636363</v>
      </c>
      <c r="I17" s="376">
        <f t="shared" si="3"/>
        <v>1693.9987878787881</v>
      </c>
      <c r="J17" s="376">
        <f t="shared" si="4"/>
        <v>0</v>
      </c>
      <c r="K17" s="376">
        <f t="shared" si="5"/>
        <v>0</v>
      </c>
      <c r="L17" s="442">
        <f t="shared" si="6"/>
        <v>3504.0904242424244</v>
      </c>
      <c r="M17" s="378">
        <v>298665.12</v>
      </c>
      <c r="N17" s="378">
        <v>279509.80000000005</v>
      </c>
      <c r="O17" s="375">
        <v>0</v>
      </c>
      <c r="P17" s="375">
        <v>0</v>
      </c>
      <c r="Q17" s="442">
        <f t="shared" si="7"/>
        <v>578174.92000000004</v>
      </c>
      <c r="R17" s="379"/>
    </row>
    <row r="18" spans="1:32" s="380" customFormat="1" x14ac:dyDescent="0.2">
      <c r="A18" s="374">
        <v>8</v>
      </c>
      <c r="B18" s="375" t="s">
        <v>906</v>
      </c>
      <c r="C18" s="376">
        <v>7613</v>
      </c>
      <c r="D18" s="376">
        <v>329</v>
      </c>
      <c r="E18" s="376">
        <v>0</v>
      </c>
      <c r="F18" s="376">
        <v>0</v>
      </c>
      <c r="G18" s="442">
        <f t="shared" si="1"/>
        <v>7942</v>
      </c>
      <c r="H18" s="376">
        <f t="shared" si="2"/>
        <v>6425.687030303031</v>
      </c>
      <c r="I18" s="376">
        <f t="shared" si="3"/>
        <v>218.29648484848485</v>
      </c>
      <c r="J18" s="376">
        <f t="shared" si="4"/>
        <v>0</v>
      </c>
      <c r="K18" s="376">
        <f t="shared" si="5"/>
        <v>0</v>
      </c>
      <c r="L18" s="442">
        <f t="shared" si="6"/>
        <v>6643.9835151515163</v>
      </c>
      <c r="M18" s="378">
        <v>1060238.3600000001</v>
      </c>
      <c r="N18" s="378">
        <v>36018.92</v>
      </c>
      <c r="O18" s="375">
        <v>0</v>
      </c>
      <c r="P18" s="375">
        <v>0</v>
      </c>
      <c r="Q18" s="442">
        <f t="shared" si="7"/>
        <v>1096257.28</v>
      </c>
      <c r="R18" s="379"/>
    </row>
    <row r="19" spans="1:32" s="380" customFormat="1" x14ac:dyDescent="0.2">
      <c r="A19" s="221" t="s">
        <v>17</v>
      </c>
      <c r="B19" s="375"/>
      <c r="C19" s="377">
        <f t="shared" ref="C19:L19" si="8">SUM(C11:C18)</f>
        <v>73465</v>
      </c>
      <c r="D19" s="377">
        <f t="shared" si="8"/>
        <v>17137</v>
      </c>
      <c r="E19" s="377">
        <f t="shared" si="8"/>
        <v>0</v>
      </c>
      <c r="F19" s="377">
        <f t="shared" si="8"/>
        <v>0</v>
      </c>
      <c r="G19" s="377">
        <f t="shared" si="8"/>
        <v>90602</v>
      </c>
      <c r="H19" s="377">
        <f t="shared" si="8"/>
        <v>68369.175515151524</v>
      </c>
      <c r="I19" s="377">
        <f t="shared" si="8"/>
        <v>14204.192242424242</v>
      </c>
      <c r="J19" s="377">
        <f t="shared" si="8"/>
        <v>0</v>
      </c>
      <c r="K19" s="377">
        <f t="shared" si="8"/>
        <v>0</v>
      </c>
      <c r="L19" s="377">
        <f t="shared" si="8"/>
        <v>82573.367757575761</v>
      </c>
      <c r="M19" s="377">
        <v>11191256.368570259</v>
      </c>
      <c r="N19" s="377">
        <v>2433349.3114297418</v>
      </c>
      <c r="O19" s="377">
        <f>SUM(O11:O18)</f>
        <v>0</v>
      </c>
      <c r="P19" s="377">
        <f>SUM(P11:P18)</f>
        <v>0</v>
      </c>
      <c r="Q19" s="377">
        <f>SUM(Q11:Q18)</f>
        <v>13624605.68</v>
      </c>
      <c r="R19" s="381"/>
    </row>
    <row r="20" spans="1:32" x14ac:dyDescent="0.2">
      <c r="A20" s="65"/>
      <c r="B20" s="20"/>
      <c r="C20" s="20"/>
      <c r="D20" s="20"/>
      <c r="E20" s="20"/>
      <c r="F20" s="20"/>
      <c r="G20" s="1044">
        <f>'enrolment vs availed_UPY'!G19</f>
        <v>41247</v>
      </c>
      <c r="H20" s="20"/>
      <c r="I20" s="20"/>
      <c r="J20" s="20"/>
      <c r="K20" s="20"/>
      <c r="L20" s="1044">
        <f>'enrolment vs availed_UPY'!L19</f>
        <v>38896.927085714291</v>
      </c>
      <c r="M20" s="1041">
        <f>L19/G19</f>
        <v>0.91138570624904269</v>
      </c>
      <c r="N20" s="20"/>
      <c r="O20" s="20"/>
      <c r="P20" s="20"/>
      <c r="Q20" s="433"/>
    </row>
    <row r="21" spans="1:32" x14ac:dyDescent="0.2">
      <c r="A21" s="19" t="s">
        <v>8</v>
      </c>
      <c r="G21" s="1045">
        <f>G19+G20</f>
        <v>131849</v>
      </c>
      <c r="L21" s="1045">
        <f>L19+L20</f>
        <v>121470.29484329006</v>
      </c>
    </row>
    <row r="22" spans="1:32" x14ac:dyDescent="0.2">
      <c r="A22" s="470" t="s">
        <v>9</v>
      </c>
    </row>
    <row r="23" spans="1:32" x14ac:dyDescent="0.2">
      <c r="A23" s="470" t="s">
        <v>10</v>
      </c>
      <c r="I23" s="11"/>
      <c r="J23" s="11"/>
      <c r="K23" s="11"/>
      <c r="L23" s="11"/>
    </row>
    <row r="24" spans="1:32" x14ac:dyDescent="0.2">
      <c r="A24" s="470" t="s">
        <v>426</v>
      </c>
      <c r="J24" s="11"/>
      <c r="K24" s="11"/>
      <c r="L24" s="11"/>
    </row>
    <row r="25" spans="1:32" x14ac:dyDescent="0.2">
      <c r="C25" s="470" t="s">
        <v>427</v>
      </c>
      <c r="E25" s="20"/>
      <c r="F25" s="20"/>
      <c r="G25" s="20"/>
      <c r="H25" s="20"/>
      <c r="I25" s="20"/>
      <c r="J25" s="20"/>
      <c r="K25" s="20"/>
      <c r="L25" s="20"/>
      <c r="M25" s="20"/>
    </row>
    <row r="26" spans="1:32" x14ac:dyDescent="0.2">
      <c r="E26" s="20"/>
      <c r="F26" s="20"/>
      <c r="G26" s="20"/>
      <c r="H26" s="20"/>
      <c r="I26" s="20"/>
      <c r="J26" s="20"/>
      <c r="K26" s="20"/>
      <c r="L26" s="20"/>
      <c r="M26" s="20"/>
    </row>
    <row r="27" spans="1:32" x14ac:dyDescent="0.2">
      <c r="E27" s="20"/>
      <c r="F27" s="20"/>
      <c r="G27" s="20"/>
      <c r="H27" s="20"/>
      <c r="I27" s="20"/>
      <c r="J27" s="20"/>
      <c r="K27" s="20"/>
      <c r="L27" s="20"/>
      <c r="M27" s="20"/>
    </row>
    <row r="28" spans="1:32" x14ac:dyDescent="0.2">
      <c r="E28" s="20"/>
      <c r="F28" s="20"/>
      <c r="G28" s="20"/>
      <c r="H28" s="20"/>
      <c r="I28" s="20"/>
      <c r="J28" s="433"/>
      <c r="K28" s="20"/>
      <c r="L28" s="20"/>
      <c r="M28" s="20"/>
    </row>
    <row r="29" spans="1:32" x14ac:dyDescent="0.2">
      <c r="E29" s="20"/>
      <c r="F29" s="20"/>
      <c r="G29" s="20"/>
      <c r="H29" s="20"/>
      <c r="I29" s="20"/>
      <c r="J29" s="20"/>
      <c r="K29" s="20"/>
      <c r="L29" s="20"/>
      <c r="M29" s="20"/>
    </row>
    <row r="30" spans="1:32" x14ac:dyDescent="0.2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32" customFormat="1" ht="12.75" customHeight="1" x14ac:dyDescent="0.2">
      <c r="A31" s="452"/>
      <c r="B31" s="452"/>
      <c r="C31" s="452"/>
      <c r="D31" s="452"/>
      <c r="E31" s="452"/>
      <c r="F31" s="452"/>
      <c r="G31" s="452"/>
      <c r="H31" s="452"/>
      <c r="I31" s="452"/>
      <c r="J31" s="452"/>
      <c r="M31" s="359" t="s">
        <v>912</v>
      </c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545"/>
      <c r="AA31" s="545"/>
    </row>
    <row r="32" spans="1:32" customFormat="1" ht="12.75" customHeight="1" x14ac:dyDescent="0.2">
      <c r="A32" s="14" t="s">
        <v>12</v>
      </c>
      <c r="B32" s="452"/>
      <c r="C32" s="452"/>
      <c r="D32" s="452"/>
      <c r="E32" s="452"/>
      <c r="F32" s="452"/>
      <c r="G32" s="452"/>
      <c r="H32" s="452"/>
      <c r="I32" s="452"/>
      <c r="J32" s="452"/>
      <c r="M32" s="359" t="s">
        <v>913</v>
      </c>
      <c r="O32" s="546"/>
      <c r="P32" s="546"/>
      <c r="Q32" s="546"/>
      <c r="R32" s="546"/>
      <c r="S32" s="546"/>
      <c r="T32" s="546"/>
      <c r="U32" s="546"/>
      <c r="V32" s="546"/>
      <c r="W32" s="546"/>
      <c r="X32" s="546"/>
      <c r="Y32" s="546"/>
      <c r="Z32" s="546"/>
      <c r="AA32" s="546"/>
      <c r="AB32" s="546"/>
      <c r="AC32" s="546"/>
      <c r="AD32" s="546"/>
      <c r="AE32" s="546"/>
      <c r="AF32" s="546"/>
    </row>
    <row r="33" spans="1:27" customForma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M33" s="359" t="s">
        <v>914</v>
      </c>
      <c r="O33" s="539"/>
      <c r="P33" s="539"/>
      <c r="Q33" s="539"/>
      <c r="R33" s="14"/>
      <c r="S33" s="14"/>
      <c r="T33" s="14"/>
      <c r="U33" s="14"/>
      <c r="Z33" s="14"/>
      <c r="AA33" s="14"/>
    </row>
    <row r="34" spans="1:27" customFormat="1" x14ac:dyDescent="0.2">
      <c r="L34" s="549" t="s">
        <v>82</v>
      </c>
    </row>
    <row r="35" spans="1:27" s="513" customFormat="1" x14ac:dyDescent="0.2"/>
  </sheetData>
  <sortState ref="B11:Q18">
    <sortCondition ref="B11:B18"/>
  </sortState>
  <mergeCells count="11">
    <mergeCell ref="A5:Q5"/>
    <mergeCell ref="A3:Q3"/>
    <mergeCell ref="A2:Q2"/>
    <mergeCell ref="O1:Q1"/>
    <mergeCell ref="A8:A9"/>
    <mergeCell ref="B8:B9"/>
    <mergeCell ref="C8:G8"/>
    <mergeCell ref="H8:L8"/>
    <mergeCell ref="M8:Q8"/>
    <mergeCell ref="N7:Q7"/>
    <mergeCell ref="A7:B7"/>
  </mergeCells>
  <phoneticPr fontId="0" type="noConversion"/>
  <printOptions horizontalCentered="1"/>
  <pageMargins left="0.70866141732283472" right="0.70866141732283472" top="1.74" bottom="0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7"/>
  <sheetViews>
    <sheetView topLeftCell="E3" zoomScaleNormal="100" zoomScaleSheetLayoutView="80" workbookViewId="0">
      <selection activeCell="L20" sqref="L20"/>
    </sheetView>
  </sheetViews>
  <sheetFormatPr defaultColWidth="9.140625" defaultRowHeight="12.75" x14ac:dyDescent="0.2"/>
  <cols>
    <col min="1" max="1" width="4.7109375" style="380" customWidth="1"/>
    <col min="2" max="2" width="10.7109375" style="380" customWidth="1"/>
    <col min="3" max="3" width="9.5703125" style="380" customWidth="1"/>
    <col min="4" max="4" width="9.28515625" style="380" customWidth="1"/>
    <col min="5" max="6" width="9.140625" style="380"/>
    <col min="7" max="7" width="10.85546875" style="380" customWidth="1"/>
    <col min="8" max="8" width="10.28515625" style="380" customWidth="1"/>
    <col min="9" max="9" width="10.85546875" style="380" customWidth="1"/>
    <col min="10" max="10" width="10.28515625" style="380" customWidth="1"/>
    <col min="11" max="11" width="11.28515625" style="380" customWidth="1"/>
    <col min="12" max="12" width="11.7109375" style="380" customWidth="1"/>
    <col min="13" max="13" width="9.7109375" style="380" customWidth="1"/>
    <col min="14" max="14" width="8.7109375" style="380" customWidth="1"/>
    <col min="15" max="15" width="8.85546875" style="380" customWidth="1"/>
    <col min="16" max="16" width="9.140625" style="380"/>
    <col min="17" max="17" width="11" style="380" customWidth="1"/>
    <col min="18" max="18" width="9.140625" style="380" hidden="1" customWidth="1"/>
    <col min="19" max="16384" width="9.140625" style="380"/>
  </cols>
  <sheetData>
    <row r="1" spans="1:19" ht="12.75" customHeight="1" x14ac:dyDescent="0.2">
      <c r="O1" s="808" t="s">
        <v>59</v>
      </c>
      <c r="P1" s="808"/>
      <c r="Q1" s="808"/>
    </row>
    <row r="2" spans="1:19" ht="15.75" x14ac:dyDescent="0.25">
      <c r="A2" s="805" t="s">
        <v>0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</row>
    <row r="3" spans="1:19" ht="20.25" x14ac:dyDescent="0.3">
      <c r="A3" s="806" t="s">
        <v>740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</row>
    <row r="4" spans="1:19" ht="11.25" customHeight="1" x14ac:dyDescent="0.2"/>
    <row r="5" spans="1:19" ht="15.75" customHeight="1" x14ac:dyDescent="0.25">
      <c r="A5" s="807" t="s">
        <v>796</v>
      </c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  <c r="M5" s="807"/>
      <c r="N5" s="807"/>
      <c r="O5" s="807"/>
      <c r="P5" s="807"/>
      <c r="Q5" s="807"/>
    </row>
    <row r="7" spans="1:19" ht="12.6" customHeight="1" x14ac:dyDescent="0.2">
      <c r="A7" s="722" t="s">
        <v>970</v>
      </c>
      <c r="B7" s="722"/>
      <c r="N7" s="813" t="s">
        <v>829</v>
      </c>
      <c r="O7" s="813"/>
      <c r="P7" s="813"/>
      <c r="Q7" s="813"/>
      <c r="R7" s="813"/>
    </row>
    <row r="8" spans="1:19" s="383" customFormat="1" ht="29.45" customHeight="1" x14ac:dyDescent="0.2">
      <c r="A8" s="812" t="s">
        <v>72</v>
      </c>
      <c r="B8" s="812" t="s">
        <v>3</v>
      </c>
      <c r="C8" s="814" t="s">
        <v>758</v>
      </c>
      <c r="D8" s="814"/>
      <c r="E8" s="814"/>
      <c r="F8" s="814"/>
      <c r="G8" s="814"/>
      <c r="H8" s="815" t="s">
        <v>630</v>
      </c>
      <c r="I8" s="814"/>
      <c r="J8" s="814"/>
      <c r="K8" s="814"/>
      <c r="L8" s="814"/>
      <c r="M8" s="809" t="s">
        <v>109</v>
      </c>
      <c r="N8" s="810"/>
      <c r="O8" s="810"/>
      <c r="P8" s="810"/>
      <c r="Q8" s="811"/>
    </row>
    <row r="9" spans="1:19" s="383" customFormat="1" ht="38.25" x14ac:dyDescent="0.2">
      <c r="A9" s="812"/>
      <c r="B9" s="812"/>
      <c r="C9" s="469" t="s">
        <v>209</v>
      </c>
      <c r="D9" s="469" t="s">
        <v>210</v>
      </c>
      <c r="E9" s="469" t="s">
        <v>354</v>
      </c>
      <c r="F9" s="468" t="s">
        <v>216</v>
      </c>
      <c r="G9" s="468" t="s">
        <v>114</v>
      </c>
      <c r="H9" s="469" t="s">
        <v>209</v>
      </c>
      <c r="I9" s="469" t="s">
        <v>210</v>
      </c>
      <c r="J9" s="469" t="s">
        <v>354</v>
      </c>
      <c r="K9" s="469" t="s">
        <v>216</v>
      </c>
      <c r="L9" s="469" t="s">
        <v>115</v>
      </c>
      <c r="M9" s="469" t="s">
        <v>209</v>
      </c>
      <c r="N9" s="469" t="s">
        <v>210</v>
      </c>
      <c r="O9" s="469" t="s">
        <v>354</v>
      </c>
      <c r="P9" s="468" t="s">
        <v>216</v>
      </c>
      <c r="Q9" s="469" t="s">
        <v>116</v>
      </c>
      <c r="R9" s="384"/>
      <c r="S9" s="385"/>
    </row>
    <row r="10" spans="1:19" s="383" customFormat="1" x14ac:dyDescent="0.2">
      <c r="A10" s="488">
        <v>1</v>
      </c>
      <c r="B10" s="488">
        <v>2</v>
      </c>
      <c r="C10" s="488">
        <v>3</v>
      </c>
      <c r="D10" s="488">
        <v>4</v>
      </c>
      <c r="E10" s="488">
        <v>5</v>
      </c>
      <c r="F10" s="386">
        <v>6</v>
      </c>
      <c r="G10" s="488">
        <v>7</v>
      </c>
      <c r="H10" s="488">
        <v>8</v>
      </c>
      <c r="I10" s="488">
        <v>9</v>
      </c>
      <c r="J10" s="488">
        <v>10</v>
      </c>
      <c r="K10" s="488">
        <v>11</v>
      </c>
      <c r="L10" s="488">
        <v>12</v>
      </c>
      <c r="M10" s="488">
        <v>13</v>
      </c>
      <c r="N10" s="221">
        <v>14</v>
      </c>
      <c r="O10" s="387">
        <v>15</v>
      </c>
      <c r="P10" s="488">
        <v>16</v>
      </c>
      <c r="Q10" s="488">
        <v>17</v>
      </c>
    </row>
    <row r="11" spans="1:19" x14ac:dyDescent="0.2">
      <c r="A11" s="374">
        <v>1</v>
      </c>
      <c r="B11" s="375" t="s">
        <v>900</v>
      </c>
      <c r="C11" s="376">
        <v>7777</v>
      </c>
      <c r="D11" s="376">
        <v>1202</v>
      </c>
      <c r="E11" s="376">
        <v>0</v>
      </c>
      <c r="F11" s="376">
        <v>0</v>
      </c>
      <c r="G11" s="442">
        <f>SUM(C11:F11)</f>
        <v>8979</v>
      </c>
      <c r="H11" s="376">
        <f>M11/175</f>
        <v>6256.5630015408888</v>
      </c>
      <c r="I11" s="376">
        <f>N11/175</f>
        <v>2106.0026878468434</v>
      </c>
      <c r="J11" s="376">
        <f>O11/165</f>
        <v>0</v>
      </c>
      <c r="K11" s="376">
        <f>P11/165</f>
        <v>0</v>
      </c>
      <c r="L11" s="442">
        <f>SUM(H11:K11)</f>
        <v>8362.5656893877313</v>
      </c>
      <c r="M11" s="378">
        <v>1094898.5252696555</v>
      </c>
      <c r="N11" s="378">
        <v>368550.47037319763</v>
      </c>
      <c r="O11" s="375">
        <v>0</v>
      </c>
      <c r="P11" s="375">
        <v>0</v>
      </c>
      <c r="Q11" s="442">
        <f>SUM(M11:P11)</f>
        <v>1463448.9956428532</v>
      </c>
      <c r="S11" s="379"/>
    </row>
    <row r="12" spans="1:19" x14ac:dyDescent="0.2">
      <c r="A12" s="374">
        <v>2</v>
      </c>
      <c r="B12" s="375" t="s">
        <v>901</v>
      </c>
      <c r="C12" s="376">
        <v>4140</v>
      </c>
      <c r="D12" s="376">
        <v>576</v>
      </c>
      <c r="E12" s="376">
        <v>0</v>
      </c>
      <c r="F12" s="376">
        <v>0</v>
      </c>
      <c r="G12" s="442">
        <f t="shared" ref="G12:G18" si="0">SUM(C12:F12)</f>
        <v>4716</v>
      </c>
      <c r="H12" s="376">
        <f t="shared" ref="H12:H18" si="1">M12/175</f>
        <v>3678.5905984591141</v>
      </c>
      <c r="I12" s="376">
        <f t="shared" ref="I12:I18" si="2">N12/175</f>
        <v>653.11936929601359</v>
      </c>
      <c r="J12" s="376">
        <f t="shared" ref="J12:J18" si="3">O12/165</f>
        <v>0</v>
      </c>
      <c r="K12" s="376">
        <f t="shared" ref="K12:K18" si="4">P12/165</f>
        <v>0</v>
      </c>
      <c r="L12" s="442">
        <f t="shared" ref="L12:L18" si="5">SUM(H12:K12)</f>
        <v>4331.7099677551278</v>
      </c>
      <c r="M12" s="378">
        <v>643753.35473034496</v>
      </c>
      <c r="N12" s="378">
        <v>114295.88962680238</v>
      </c>
      <c r="O12" s="378">
        <v>0</v>
      </c>
      <c r="P12" s="375"/>
      <c r="Q12" s="442">
        <f t="shared" ref="Q12:Q18" si="6">SUM(M12:P12)</f>
        <v>758049.24435714737</v>
      </c>
      <c r="S12" s="379"/>
    </row>
    <row r="13" spans="1:19" x14ac:dyDescent="0.2">
      <c r="A13" s="374">
        <v>3</v>
      </c>
      <c r="B13" s="375" t="s">
        <v>902</v>
      </c>
      <c r="C13" s="376">
        <v>1932</v>
      </c>
      <c r="D13" s="376">
        <v>1391</v>
      </c>
      <c r="E13" s="376">
        <v>0</v>
      </c>
      <c r="F13" s="376">
        <v>0</v>
      </c>
      <c r="G13" s="442">
        <f t="shared" si="0"/>
        <v>3323</v>
      </c>
      <c r="H13" s="376">
        <f t="shared" si="1"/>
        <v>2458.613257142857</v>
      </c>
      <c r="I13" s="376">
        <f t="shared" si="2"/>
        <v>840.98514285714305</v>
      </c>
      <c r="J13" s="376">
        <f t="shared" si="3"/>
        <v>0</v>
      </c>
      <c r="K13" s="376">
        <f t="shared" si="4"/>
        <v>0</v>
      </c>
      <c r="L13" s="442">
        <f t="shared" si="5"/>
        <v>3299.5983999999999</v>
      </c>
      <c r="M13" s="378">
        <v>430257.32</v>
      </c>
      <c r="N13" s="378">
        <v>147172.40000000002</v>
      </c>
      <c r="O13" s="375">
        <v>0</v>
      </c>
      <c r="P13" s="375">
        <v>0</v>
      </c>
      <c r="Q13" s="442">
        <f t="shared" si="6"/>
        <v>577429.72</v>
      </c>
      <c r="S13" s="379"/>
    </row>
    <row r="14" spans="1:19" x14ac:dyDescent="0.2">
      <c r="A14" s="374">
        <v>4</v>
      </c>
      <c r="B14" s="375" t="s">
        <v>903</v>
      </c>
      <c r="C14" s="376">
        <v>5813</v>
      </c>
      <c r="D14" s="376">
        <v>951</v>
      </c>
      <c r="E14" s="376">
        <v>0</v>
      </c>
      <c r="F14" s="376">
        <v>0</v>
      </c>
      <c r="G14" s="442">
        <f t="shared" si="0"/>
        <v>6764</v>
      </c>
      <c r="H14" s="376">
        <f t="shared" si="1"/>
        <v>5348.6013714285709</v>
      </c>
      <c r="I14" s="376">
        <f t="shared" si="2"/>
        <v>874.92</v>
      </c>
      <c r="J14" s="376">
        <f t="shared" si="3"/>
        <v>0</v>
      </c>
      <c r="K14" s="376">
        <f t="shared" si="4"/>
        <v>0</v>
      </c>
      <c r="L14" s="442">
        <f t="shared" si="5"/>
        <v>6223.521371428571</v>
      </c>
      <c r="M14" s="378">
        <v>936005.24</v>
      </c>
      <c r="N14" s="378">
        <v>153111</v>
      </c>
      <c r="O14" s="375">
        <v>0</v>
      </c>
      <c r="P14" s="375">
        <v>0</v>
      </c>
      <c r="Q14" s="442">
        <f t="shared" si="6"/>
        <v>1089116.24</v>
      </c>
      <c r="S14" s="379"/>
    </row>
    <row r="15" spans="1:19" x14ac:dyDescent="0.2">
      <c r="A15" s="374">
        <v>5</v>
      </c>
      <c r="B15" s="375" t="s">
        <v>904</v>
      </c>
      <c r="C15" s="376">
        <v>5471</v>
      </c>
      <c r="D15" s="376">
        <v>2519</v>
      </c>
      <c r="E15" s="376">
        <v>0</v>
      </c>
      <c r="F15" s="376">
        <v>0</v>
      </c>
      <c r="G15" s="442">
        <f t="shared" si="0"/>
        <v>7990</v>
      </c>
      <c r="H15" s="376">
        <f t="shared" si="1"/>
        <v>5058.0758857142864</v>
      </c>
      <c r="I15" s="376">
        <f t="shared" si="2"/>
        <v>2351.1730285714289</v>
      </c>
      <c r="J15" s="376">
        <f t="shared" si="3"/>
        <v>0</v>
      </c>
      <c r="K15" s="376">
        <f t="shared" si="4"/>
        <v>0</v>
      </c>
      <c r="L15" s="442">
        <f t="shared" si="5"/>
        <v>7409.2489142857157</v>
      </c>
      <c r="M15" s="376">
        <v>885163.28000000014</v>
      </c>
      <c r="N15" s="376">
        <v>411455.28</v>
      </c>
      <c r="O15" s="376">
        <v>0</v>
      </c>
      <c r="P15" s="376">
        <v>0</v>
      </c>
      <c r="Q15" s="442">
        <f t="shared" si="6"/>
        <v>1296618.56</v>
      </c>
      <c r="S15" s="379"/>
    </row>
    <row r="16" spans="1:19" x14ac:dyDescent="0.2">
      <c r="A16" s="374">
        <v>6</v>
      </c>
      <c r="B16" s="375" t="s">
        <v>905</v>
      </c>
      <c r="C16" s="376">
        <v>3716</v>
      </c>
      <c r="D16" s="376">
        <v>306</v>
      </c>
      <c r="E16" s="376">
        <v>0</v>
      </c>
      <c r="F16" s="376">
        <v>0</v>
      </c>
      <c r="G16" s="442">
        <f t="shared" si="0"/>
        <v>4022</v>
      </c>
      <c r="H16" s="376">
        <f t="shared" si="1"/>
        <v>3330.0477714285712</v>
      </c>
      <c r="I16" s="376">
        <f t="shared" si="2"/>
        <v>364.15177142857141</v>
      </c>
      <c r="J16" s="376">
        <f t="shared" si="3"/>
        <v>0</v>
      </c>
      <c r="K16" s="376">
        <f t="shared" si="4"/>
        <v>0</v>
      </c>
      <c r="L16" s="442">
        <f t="shared" si="5"/>
        <v>3694.1995428571427</v>
      </c>
      <c r="M16" s="378">
        <v>582758.36</v>
      </c>
      <c r="N16" s="378">
        <v>63726.559999999998</v>
      </c>
      <c r="O16" s="375">
        <v>0</v>
      </c>
      <c r="P16" s="375">
        <v>0</v>
      </c>
      <c r="Q16" s="442">
        <f t="shared" si="6"/>
        <v>646484.91999999993</v>
      </c>
      <c r="S16" s="379"/>
    </row>
    <row r="17" spans="1:35" x14ac:dyDescent="0.2">
      <c r="A17" s="374">
        <v>7</v>
      </c>
      <c r="B17" s="375" t="s">
        <v>907</v>
      </c>
      <c r="C17" s="376">
        <v>1374</v>
      </c>
      <c r="D17" s="376">
        <v>1246</v>
      </c>
      <c r="E17" s="376">
        <v>0</v>
      </c>
      <c r="F17" s="376">
        <v>0</v>
      </c>
      <c r="G17" s="442">
        <f t="shared" si="0"/>
        <v>2620</v>
      </c>
      <c r="H17" s="376">
        <f t="shared" si="1"/>
        <v>1218.069485714286</v>
      </c>
      <c r="I17" s="376">
        <f t="shared" si="2"/>
        <v>1132.8827428571428</v>
      </c>
      <c r="J17" s="376">
        <f t="shared" si="3"/>
        <v>0</v>
      </c>
      <c r="K17" s="376">
        <f t="shared" si="4"/>
        <v>0</v>
      </c>
      <c r="L17" s="442">
        <f t="shared" si="5"/>
        <v>2350.9522285714288</v>
      </c>
      <c r="M17" s="378">
        <v>213162.16000000003</v>
      </c>
      <c r="N17" s="378">
        <v>198254.48</v>
      </c>
      <c r="O17" s="375">
        <v>0</v>
      </c>
      <c r="P17" s="375">
        <v>0</v>
      </c>
      <c r="Q17" s="442">
        <f t="shared" si="6"/>
        <v>411416.64</v>
      </c>
      <c r="S17" s="379"/>
    </row>
    <row r="18" spans="1:35" x14ac:dyDescent="0.2">
      <c r="A18" s="374">
        <v>8</v>
      </c>
      <c r="B18" s="375" t="s">
        <v>906</v>
      </c>
      <c r="C18" s="376">
        <v>2833</v>
      </c>
      <c r="D18" s="376">
        <v>0</v>
      </c>
      <c r="E18" s="376">
        <v>0</v>
      </c>
      <c r="F18" s="376">
        <v>0</v>
      </c>
      <c r="G18" s="442">
        <f t="shared" si="0"/>
        <v>2833</v>
      </c>
      <c r="H18" s="376">
        <f t="shared" si="1"/>
        <v>3225.1309714285717</v>
      </c>
      <c r="I18" s="376">
        <f t="shared" si="2"/>
        <v>0</v>
      </c>
      <c r="J18" s="376">
        <f t="shared" si="3"/>
        <v>0</v>
      </c>
      <c r="K18" s="376">
        <f t="shared" si="4"/>
        <v>0</v>
      </c>
      <c r="L18" s="442">
        <f t="shared" si="5"/>
        <v>3225.1309714285717</v>
      </c>
      <c r="M18" s="378">
        <v>564397.92000000004</v>
      </c>
      <c r="N18" s="378">
        <v>0</v>
      </c>
      <c r="O18" s="375">
        <v>0</v>
      </c>
      <c r="P18" s="375">
        <v>0</v>
      </c>
      <c r="Q18" s="442">
        <f t="shared" si="6"/>
        <v>564397.92000000004</v>
      </c>
      <c r="S18" s="379"/>
    </row>
    <row r="19" spans="1:35" x14ac:dyDescent="0.2">
      <c r="A19" s="221" t="s">
        <v>17</v>
      </c>
      <c r="B19" s="375"/>
      <c r="C19" s="377">
        <f>SUM(C11:C18)</f>
        <v>33056</v>
      </c>
      <c r="D19" s="377">
        <f t="shared" ref="D19:Q19" si="7">SUM(D11:D18)</f>
        <v>8191</v>
      </c>
      <c r="E19" s="377">
        <f t="shared" si="7"/>
        <v>0</v>
      </c>
      <c r="F19" s="377">
        <f t="shared" si="7"/>
        <v>0</v>
      </c>
      <c r="G19" s="377">
        <f t="shared" si="7"/>
        <v>41247</v>
      </c>
      <c r="H19" s="377">
        <f t="shared" si="7"/>
        <v>30573.692342857143</v>
      </c>
      <c r="I19" s="377">
        <f t="shared" si="7"/>
        <v>8323.2347428571429</v>
      </c>
      <c r="J19" s="377">
        <f t="shared" si="7"/>
        <v>0</v>
      </c>
      <c r="K19" s="377">
        <f t="shared" si="7"/>
        <v>0</v>
      </c>
      <c r="L19" s="377">
        <f t="shared" si="7"/>
        <v>38896.927085714291</v>
      </c>
      <c r="M19" s="377">
        <f t="shared" si="7"/>
        <v>5350396.1600000011</v>
      </c>
      <c r="N19" s="377">
        <f t="shared" si="7"/>
        <v>1456566.08</v>
      </c>
      <c r="O19" s="377">
        <f t="shared" si="7"/>
        <v>0</v>
      </c>
      <c r="P19" s="377">
        <f t="shared" si="7"/>
        <v>0</v>
      </c>
      <c r="Q19" s="377">
        <f t="shared" si="7"/>
        <v>6806962.2400000012</v>
      </c>
      <c r="S19" s="379"/>
    </row>
    <row r="20" spans="1:35" x14ac:dyDescent="0.2">
      <c r="A20" s="388"/>
      <c r="B20" s="389"/>
      <c r="C20" s="389"/>
      <c r="D20" s="389"/>
      <c r="E20" s="389"/>
      <c r="F20" s="389"/>
      <c r="G20" s="389"/>
      <c r="H20" s="389"/>
      <c r="I20" s="389"/>
      <c r="J20" s="389"/>
      <c r="K20" s="389"/>
      <c r="L20" s="1041">
        <f>L19/G19</f>
        <v>0.94302439173065411</v>
      </c>
      <c r="M20" s="435"/>
      <c r="N20" s="435"/>
      <c r="O20" s="435"/>
      <c r="P20" s="435"/>
      <c r="Q20" s="435"/>
      <c r="S20" s="381"/>
    </row>
    <row r="21" spans="1:35" x14ac:dyDescent="0.2">
      <c r="A21" s="19" t="s">
        <v>8</v>
      </c>
    </row>
    <row r="22" spans="1:35" x14ac:dyDescent="0.2">
      <c r="A22" s="380" t="s">
        <v>9</v>
      </c>
    </row>
    <row r="23" spans="1:35" x14ac:dyDescent="0.2">
      <c r="A23" s="380" t="s">
        <v>10</v>
      </c>
      <c r="I23" s="390"/>
      <c r="J23" s="390"/>
      <c r="K23" s="390"/>
      <c r="L23" s="390"/>
    </row>
    <row r="24" spans="1:35" x14ac:dyDescent="0.2">
      <c r="A24" s="380" t="s">
        <v>426</v>
      </c>
      <c r="J24" s="390"/>
      <c r="K24" s="390"/>
      <c r="L24" s="390"/>
    </row>
    <row r="25" spans="1:35" x14ac:dyDescent="0.2">
      <c r="C25" s="380" t="s">
        <v>428</v>
      </c>
      <c r="E25" s="389"/>
      <c r="F25" s="389"/>
      <c r="G25" s="389"/>
      <c r="H25" s="389"/>
      <c r="I25" s="389"/>
      <c r="J25" s="389"/>
      <c r="K25" s="389"/>
      <c r="L25" s="389"/>
      <c r="M25" s="389"/>
    </row>
    <row r="30" spans="1:35" s="470" customFormat="1" x14ac:dyDescent="0.2"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35" s="470" customFormat="1" ht="12.75" customHeight="1" x14ac:dyDescent="0.2">
      <c r="A31" s="452"/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P31" s="359" t="s">
        <v>912</v>
      </c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</row>
    <row r="32" spans="1:35" s="470" customFormat="1" ht="12.75" customHeight="1" x14ac:dyDescent="0.2">
      <c r="A32" s="14" t="s">
        <v>12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P32" s="359" t="s">
        <v>913</v>
      </c>
      <c r="R32" s="467"/>
      <c r="S32" s="467"/>
      <c r="T32" s="467"/>
      <c r="U32" s="467"/>
      <c r="V32" s="467"/>
      <c r="W32" s="467"/>
      <c r="X32" s="467"/>
      <c r="Y32" s="467"/>
      <c r="Z32" s="467"/>
      <c r="AA32" s="467"/>
      <c r="AB32" s="467"/>
      <c r="AC32" s="467"/>
      <c r="AD32" s="467"/>
      <c r="AE32" s="467"/>
      <c r="AF32" s="467"/>
      <c r="AG32" s="467"/>
      <c r="AH32" s="467"/>
      <c r="AI32" s="467"/>
    </row>
    <row r="33" spans="1:30" s="470" customForma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P33" s="359" t="s">
        <v>914</v>
      </c>
      <c r="R33" s="463"/>
      <c r="S33" s="463"/>
      <c r="T33" s="463"/>
      <c r="U33" s="14"/>
      <c r="V33" s="14"/>
      <c r="W33" s="14"/>
      <c r="X33" s="14"/>
      <c r="AC33" s="14"/>
      <c r="AD33" s="14"/>
    </row>
    <row r="34" spans="1:30" s="470" customFormat="1" x14ac:dyDescent="0.2">
      <c r="O34" s="471" t="s">
        <v>82</v>
      </c>
    </row>
    <row r="35" spans="1:30" s="513" customFormat="1" x14ac:dyDescent="0.2"/>
    <row r="36" spans="1:30" s="470" customFormat="1" x14ac:dyDescent="0.2"/>
    <row r="37" spans="1:30" s="470" customFormat="1" x14ac:dyDescent="0.2"/>
  </sheetData>
  <sortState ref="A11:S18">
    <sortCondition ref="B11:B18"/>
  </sortState>
  <mergeCells count="11">
    <mergeCell ref="A2:Q2"/>
    <mergeCell ref="A3:Q3"/>
    <mergeCell ref="A5:Q5"/>
    <mergeCell ref="O1:Q1"/>
    <mergeCell ref="M8:Q8"/>
    <mergeCell ref="A8:A9"/>
    <mergeCell ref="B8:B9"/>
    <mergeCell ref="A7:B7"/>
    <mergeCell ref="N7:R7"/>
    <mergeCell ref="C8:G8"/>
    <mergeCell ref="H8:L8"/>
  </mergeCells>
  <phoneticPr fontId="0" type="noConversion"/>
  <printOptions horizontalCentered="1"/>
  <pageMargins left="0.70866141732283472" right="0.70866141732283472" top="1.81" bottom="0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7"/>
  <sheetViews>
    <sheetView zoomScaleNormal="100" zoomScaleSheetLayoutView="100" workbookViewId="0">
      <selection activeCell="F17" sqref="F17"/>
    </sheetView>
  </sheetViews>
  <sheetFormatPr defaultRowHeight="12.75" x14ac:dyDescent="0.2"/>
  <cols>
    <col min="1" max="1" width="6" customWidth="1"/>
    <col min="2" max="2" width="15.5703125" customWidth="1"/>
    <col min="3" max="3" width="17.28515625" customWidth="1"/>
    <col min="4" max="4" width="19" customWidth="1"/>
    <col min="5" max="5" width="19.7109375" customWidth="1"/>
    <col min="6" max="6" width="18.85546875" customWidth="1"/>
    <col min="7" max="7" width="15.28515625" customWidth="1"/>
  </cols>
  <sheetData>
    <row r="1" spans="1:7" ht="18" x14ac:dyDescent="0.35">
      <c r="A1" s="792" t="s">
        <v>0</v>
      </c>
      <c r="B1" s="792"/>
      <c r="C1" s="792"/>
      <c r="D1" s="792"/>
      <c r="E1" s="792"/>
      <c r="F1" s="792"/>
      <c r="G1" s="168" t="s">
        <v>631</v>
      </c>
    </row>
    <row r="2" spans="1:7" ht="21" x14ac:dyDescent="0.35">
      <c r="A2" s="791" t="s">
        <v>740</v>
      </c>
      <c r="B2" s="791"/>
      <c r="C2" s="791"/>
      <c r="D2" s="791"/>
      <c r="E2" s="791"/>
      <c r="F2" s="791"/>
      <c r="G2" s="791"/>
    </row>
    <row r="3" spans="1:7" ht="4.5" customHeight="1" x14ac:dyDescent="0.3">
      <c r="A3" s="170"/>
      <c r="B3" s="170"/>
    </row>
    <row r="4" spans="1:7" ht="18" customHeight="1" x14ac:dyDescent="0.35">
      <c r="A4" s="816" t="s">
        <v>632</v>
      </c>
      <c r="B4" s="816"/>
      <c r="C4" s="816"/>
      <c r="D4" s="816"/>
      <c r="E4" s="816"/>
      <c r="F4" s="816"/>
      <c r="G4" s="816"/>
    </row>
    <row r="5" spans="1:7" x14ac:dyDescent="0.2">
      <c r="A5" s="722" t="s">
        <v>970</v>
      </c>
      <c r="B5" s="722"/>
      <c r="C5" s="382"/>
      <c r="D5" s="382"/>
      <c r="E5" s="382"/>
      <c r="F5" s="382"/>
      <c r="G5" s="382"/>
    </row>
    <row r="6" spans="1:7" ht="15" x14ac:dyDescent="0.3">
      <c r="A6" s="528"/>
      <c r="B6" s="528"/>
      <c r="C6" s="382"/>
      <c r="D6" s="382"/>
      <c r="E6" s="382"/>
      <c r="F6" s="813" t="s">
        <v>829</v>
      </c>
      <c r="G6" s="813"/>
    </row>
    <row r="7" spans="1:7" ht="42" customHeight="1" x14ac:dyDescent="0.2">
      <c r="A7" s="529" t="s">
        <v>2</v>
      </c>
      <c r="B7" s="529" t="s">
        <v>3</v>
      </c>
      <c r="C7" s="530" t="s">
        <v>633</v>
      </c>
      <c r="D7" s="530" t="s">
        <v>634</v>
      </c>
      <c r="E7" s="530" t="s">
        <v>635</v>
      </c>
      <c r="F7" s="530" t="s">
        <v>636</v>
      </c>
      <c r="G7" s="531" t="s">
        <v>637</v>
      </c>
    </row>
    <row r="8" spans="1:7" s="168" customFormat="1" ht="15" x14ac:dyDescent="0.25">
      <c r="A8" s="481" t="s">
        <v>257</v>
      </c>
      <c r="B8" s="481" t="s">
        <v>258</v>
      </c>
      <c r="C8" s="481" t="s">
        <v>259</v>
      </c>
      <c r="D8" s="481" t="s">
        <v>260</v>
      </c>
      <c r="E8" s="481" t="s">
        <v>261</v>
      </c>
      <c r="F8" s="481" t="s">
        <v>262</v>
      </c>
      <c r="G8" s="481" t="s">
        <v>263</v>
      </c>
    </row>
    <row r="9" spans="1:7" s="168" customFormat="1" ht="15" x14ac:dyDescent="0.25">
      <c r="A9" s="374">
        <v>1</v>
      </c>
      <c r="B9" s="375" t="s">
        <v>900</v>
      </c>
      <c r="C9" s="608">
        <f>'enrolment vs availed_PY'!G11+'enrolment vs availed_UPY'!G11</f>
        <v>25137</v>
      </c>
      <c r="D9" s="374">
        <v>15742</v>
      </c>
      <c r="E9" s="374">
        <v>8994</v>
      </c>
      <c r="F9" s="603">
        <f>C9-(D9+E9)</f>
        <v>401</v>
      </c>
      <c r="G9" s="482">
        <v>0</v>
      </c>
    </row>
    <row r="10" spans="1:7" s="168" customFormat="1" ht="15" x14ac:dyDescent="0.25">
      <c r="A10" s="374">
        <v>2</v>
      </c>
      <c r="B10" s="375" t="s">
        <v>901</v>
      </c>
      <c r="C10" s="608">
        <f>'enrolment vs availed_PY'!G12+'enrolment vs availed_UPY'!G12</f>
        <v>12671</v>
      </c>
      <c r="D10" s="374">
        <v>7038</v>
      </c>
      <c r="E10" s="374">
        <v>1495</v>
      </c>
      <c r="F10" s="603">
        <f t="shared" ref="F10:F16" si="0">C10-(D10+E10)</f>
        <v>4138</v>
      </c>
      <c r="G10" s="482">
        <v>0</v>
      </c>
    </row>
    <row r="11" spans="1:7" s="168" customFormat="1" ht="15" x14ac:dyDescent="0.25">
      <c r="A11" s="374">
        <v>3</v>
      </c>
      <c r="B11" s="375" t="s">
        <v>902</v>
      </c>
      <c r="C11" s="608">
        <f>'enrolment vs availed_PY'!G13+'enrolment vs availed_UPY'!G13</f>
        <v>10686</v>
      </c>
      <c r="D11" s="374">
        <v>2628</v>
      </c>
      <c r="E11" s="374">
        <v>1484</v>
      </c>
      <c r="F11" s="603">
        <f t="shared" si="0"/>
        <v>6574</v>
      </c>
      <c r="G11" s="482">
        <v>0</v>
      </c>
    </row>
    <row r="12" spans="1:7" s="168" customFormat="1" ht="15" x14ac:dyDescent="0.25">
      <c r="A12" s="374">
        <v>4</v>
      </c>
      <c r="B12" s="375" t="s">
        <v>903</v>
      </c>
      <c r="C12" s="608">
        <f>'enrolment vs availed_PY'!G14+'enrolment vs availed_UPY'!G14</f>
        <v>25168</v>
      </c>
      <c r="D12" s="374">
        <v>9564</v>
      </c>
      <c r="E12" s="374">
        <v>6000</v>
      </c>
      <c r="F12" s="603">
        <f t="shared" si="0"/>
        <v>9604</v>
      </c>
      <c r="G12" s="482">
        <v>0</v>
      </c>
    </row>
    <row r="13" spans="1:7" s="168" customFormat="1" ht="15" x14ac:dyDescent="0.25">
      <c r="A13" s="374">
        <v>5</v>
      </c>
      <c r="B13" s="375" t="s">
        <v>904</v>
      </c>
      <c r="C13" s="608">
        <f>'enrolment vs availed_PY'!G15+'enrolment vs availed_UPY'!G15</f>
        <v>25793</v>
      </c>
      <c r="D13" s="374">
        <v>18119</v>
      </c>
      <c r="E13" s="374">
        <v>3013</v>
      </c>
      <c r="F13" s="603">
        <f t="shared" si="0"/>
        <v>4661</v>
      </c>
      <c r="G13" s="482">
        <v>0</v>
      </c>
    </row>
    <row r="14" spans="1:7" s="168" customFormat="1" ht="15" x14ac:dyDescent="0.25">
      <c r="A14" s="374">
        <v>6</v>
      </c>
      <c r="B14" s="375" t="s">
        <v>905</v>
      </c>
      <c r="C14" s="608">
        <f>'enrolment vs availed_PY'!G16+'enrolment vs availed_UPY'!G16</f>
        <v>15056</v>
      </c>
      <c r="D14" s="374">
        <v>9029</v>
      </c>
      <c r="E14" s="374">
        <v>136</v>
      </c>
      <c r="F14" s="603">
        <f t="shared" si="0"/>
        <v>5891</v>
      </c>
      <c r="G14" s="482">
        <v>0</v>
      </c>
    </row>
    <row r="15" spans="1:7" s="168" customFormat="1" ht="15" x14ac:dyDescent="0.25">
      <c r="A15" s="374">
        <v>7</v>
      </c>
      <c r="B15" s="375" t="s">
        <v>907</v>
      </c>
      <c r="C15" s="608">
        <f>'enrolment vs availed_PY'!G17+'enrolment vs availed_UPY'!G17</f>
        <v>6563</v>
      </c>
      <c r="D15" s="374">
        <v>5892</v>
      </c>
      <c r="E15" s="374">
        <v>375</v>
      </c>
      <c r="F15" s="603">
        <f t="shared" si="0"/>
        <v>296</v>
      </c>
      <c r="G15" s="482">
        <v>0</v>
      </c>
    </row>
    <row r="16" spans="1:7" s="168" customFormat="1" ht="15" x14ac:dyDescent="0.25">
      <c r="A16" s="374">
        <v>8</v>
      </c>
      <c r="B16" s="375" t="s">
        <v>906</v>
      </c>
      <c r="C16" s="608">
        <f>'enrolment vs availed_PY'!G18+'enrolment vs availed_UPY'!G18</f>
        <v>10775</v>
      </c>
      <c r="D16" s="374">
        <v>6215</v>
      </c>
      <c r="E16" s="374">
        <v>432</v>
      </c>
      <c r="F16" s="603">
        <f t="shared" si="0"/>
        <v>4128</v>
      </c>
      <c r="G16" s="482">
        <v>0</v>
      </c>
    </row>
    <row r="17" spans="1:25" x14ac:dyDescent="0.2">
      <c r="A17" s="221" t="s">
        <v>17</v>
      </c>
      <c r="B17" s="480"/>
      <c r="C17" s="507">
        <f>SUM(C9:C16)</f>
        <v>131849</v>
      </c>
      <c r="D17" s="507">
        <f>SUM(D9:D16)</f>
        <v>74227</v>
      </c>
      <c r="E17" s="507">
        <f>SUM(E9:E16)</f>
        <v>21929</v>
      </c>
      <c r="F17" s="507">
        <f>SUM(F9:F16)</f>
        <v>35693</v>
      </c>
      <c r="G17" s="507">
        <f>SUM(G9:G16)</f>
        <v>0</v>
      </c>
    </row>
    <row r="19" spans="1:25" x14ac:dyDescent="0.2">
      <c r="D19" s="479"/>
      <c r="E19" s="479"/>
    </row>
    <row r="22" spans="1:25" x14ac:dyDescent="0.2">
      <c r="C22" s="12"/>
      <c r="D22" s="12"/>
      <c r="E22" s="12"/>
      <c r="F22" s="12"/>
      <c r="G22" s="12"/>
    </row>
    <row r="23" spans="1:25" ht="12.75" customHeight="1" x14ac:dyDescent="0.2">
      <c r="A23" s="452"/>
      <c r="B23" s="452"/>
      <c r="C23" s="452"/>
      <c r="F23" s="359" t="s">
        <v>912</v>
      </c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6"/>
      <c r="T23" s="456"/>
    </row>
    <row r="24" spans="1:25" ht="12.75" customHeight="1" x14ac:dyDescent="0.2">
      <c r="A24" s="14" t="s">
        <v>12</v>
      </c>
      <c r="B24" s="452"/>
      <c r="C24" s="452"/>
      <c r="F24" s="359" t="s">
        <v>913</v>
      </c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</row>
    <row r="25" spans="1:25" x14ac:dyDescent="0.2">
      <c r="A25" s="14"/>
      <c r="B25" s="14"/>
      <c r="C25" s="14"/>
      <c r="F25" s="359" t="s">
        <v>914</v>
      </c>
      <c r="H25" s="449"/>
      <c r="I25" s="449"/>
      <c r="J25" s="449"/>
      <c r="K25" s="14"/>
      <c r="L25" s="14"/>
      <c r="M25" s="14"/>
      <c r="N25" s="14"/>
      <c r="S25" s="14"/>
      <c r="T25" s="14"/>
    </row>
    <row r="26" spans="1:25" x14ac:dyDescent="0.2">
      <c r="E26" s="457" t="s">
        <v>82</v>
      </c>
    </row>
    <row r="27" spans="1:25" s="159" customFormat="1" x14ac:dyDescent="0.2"/>
  </sheetData>
  <mergeCells count="5">
    <mergeCell ref="F6:G6"/>
    <mergeCell ref="A1:F1"/>
    <mergeCell ref="A2:G2"/>
    <mergeCell ref="A4:G4"/>
    <mergeCell ref="A5:B5"/>
  </mergeCells>
  <printOptions horizontalCentered="1"/>
  <pageMargins left="0.70866141732283472" right="0.70866141732283472" top="1.76" bottom="0" header="0.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opLeftCell="C5" zoomScaleNormal="100" zoomScaleSheetLayoutView="90" workbookViewId="0">
      <selection activeCell="I20" sqref="I20"/>
    </sheetView>
  </sheetViews>
  <sheetFormatPr defaultColWidth="9.140625"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5.140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4" customFormat="1" x14ac:dyDescent="0.2">
      <c r="E1" s="723"/>
      <c r="F1" s="723"/>
      <c r="G1" s="723"/>
      <c r="H1" s="723"/>
      <c r="I1" s="723"/>
      <c r="J1" s="128" t="s">
        <v>60</v>
      </c>
    </row>
    <row r="2" spans="1:14" customFormat="1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4" customFormat="1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</row>
    <row r="4" spans="1:14" customFormat="1" ht="14.25" customHeight="1" x14ac:dyDescent="0.2"/>
    <row r="5" spans="1:14" ht="31.5" customHeight="1" x14ac:dyDescent="0.25">
      <c r="A5" s="801" t="s">
        <v>797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4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ht="0.75" customHeight="1" x14ac:dyDescent="0.2"/>
    <row r="8" spans="1:14" x14ac:dyDescent="0.2">
      <c r="A8" s="722" t="s">
        <v>970</v>
      </c>
      <c r="B8" s="722"/>
      <c r="C8" s="27"/>
      <c r="H8" s="789" t="s">
        <v>829</v>
      </c>
      <c r="I8" s="789"/>
      <c r="J8" s="789"/>
    </row>
    <row r="9" spans="1:14" x14ac:dyDescent="0.2">
      <c r="A9" s="782" t="s">
        <v>2</v>
      </c>
      <c r="B9" s="782" t="s">
        <v>3</v>
      </c>
      <c r="C9" s="697" t="s">
        <v>798</v>
      </c>
      <c r="D9" s="737"/>
      <c r="E9" s="737"/>
      <c r="F9" s="698"/>
      <c r="G9" s="697" t="s">
        <v>102</v>
      </c>
      <c r="H9" s="737"/>
      <c r="I9" s="737"/>
      <c r="J9" s="698"/>
      <c r="N9" s="20"/>
    </row>
    <row r="10" spans="1:14" ht="64.5" customHeight="1" x14ac:dyDescent="0.2">
      <c r="A10" s="782"/>
      <c r="B10" s="782"/>
      <c r="C10" s="301" t="s">
        <v>181</v>
      </c>
      <c r="D10" s="301" t="s">
        <v>15</v>
      </c>
      <c r="E10" s="303" t="s">
        <v>819</v>
      </c>
      <c r="F10" s="303" t="s">
        <v>198</v>
      </c>
      <c r="G10" s="301" t="s">
        <v>181</v>
      </c>
      <c r="H10" s="317" t="s">
        <v>16</v>
      </c>
      <c r="I10" s="318" t="s">
        <v>710</v>
      </c>
      <c r="J10" s="301" t="s">
        <v>711</v>
      </c>
    </row>
    <row r="11" spans="1:14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5">
        <v>8</v>
      </c>
      <c r="I11" s="5">
        <v>9</v>
      </c>
      <c r="J11" s="5">
        <v>10</v>
      </c>
    </row>
    <row r="12" spans="1:14" x14ac:dyDescent="0.2">
      <c r="A12" s="17">
        <v>1</v>
      </c>
      <c r="B12" s="18" t="s">
        <v>900</v>
      </c>
      <c r="C12" s="143">
        <v>276</v>
      </c>
      <c r="D12" s="319">
        <v>16001.359442046722</v>
      </c>
      <c r="E12" s="297">
        <v>202</v>
      </c>
      <c r="F12" s="319">
        <f>D12*E12</f>
        <v>3232274.6072934377</v>
      </c>
      <c r="G12" s="364">
        <f>'AT-3'!C9</f>
        <v>274</v>
      </c>
      <c r="H12" s="319">
        <f>'enrolment vs availed_PY'!Q11</f>
        <v>2445167.7330076662</v>
      </c>
      <c r="I12" s="319">
        <v>165</v>
      </c>
      <c r="J12" s="319">
        <f>H12/I12</f>
        <v>14819.198381864644</v>
      </c>
    </row>
    <row r="13" spans="1:14" x14ac:dyDescent="0.2">
      <c r="A13" s="17">
        <v>2</v>
      </c>
      <c r="B13" s="18" t="s">
        <v>901</v>
      </c>
      <c r="C13" s="143">
        <v>134</v>
      </c>
      <c r="D13" s="319">
        <v>7990.5487808908338</v>
      </c>
      <c r="E13" s="448">
        <v>202</v>
      </c>
      <c r="F13" s="319">
        <f t="shared" ref="F13:F19" si="0">D13*E13</f>
        <v>1614090.8537399485</v>
      </c>
      <c r="G13" s="594">
        <f>'AT-3'!C10</f>
        <v>133</v>
      </c>
      <c r="H13" s="319">
        <f>'enrolment vs availed_PY'!Q12</f>
        <v>1199254.946992334</v>
      </c>
      <c r="I13" s="319">
        <v>165</v>
      </c>
      <c r="J13" s="319">
        <f t="shared" ref="J13:J19" si="1">H13/I13</f>
        <v>7268.2117999535394</v>
      </c>
    </row>
    <row r="14" spans="1:14" x14ac:dyDescent="0.2">
      <c r="A14" s="597">
        <v>3</v>
      </c>
      <c r="B14" s="18" t="s">
        <v>902</v>
      </c>
      <c r="C14" s="143">
        <v>94</v>
      </c>
      <c r="D14" s="319">
        <v>6592.4790426021891</v>
      </c>
      <c r="E14" s="448">
        <v>202</v>
      </c>
      <c r="F14" s="319">
        <f t="shared" si="0"/>
        <v>1331680.7666056422</v>
      </c>
      <c r="G14" s="594">
        <f>'AT-3'!C11</f>
        <v>94</v>
      </c>
      <c r="H14" s="319">
        <f>'enrolment vs availed_PY'!Q13</f>
        <v>1141718.1600000001</v>
      </c>
      <c r="I14" s="319">
        <v>165</v>
      </c>
      <c r="J14" s="319">
        <f t="shared" si="1"/>
        <v>6919.5040000000008</v>
      </c>
    </row>
    <row r="15" spans="1:14" x14ac:dyDescent="0.2">
      <c r="A15" s="597">
        <v>4</v>
      </c>
      <c r="B15" s="18" t="s">
        <v>903</v>
      </c>
      <c r="C15" s="143">
        <v>253</v>
      </c>
      <c r="D15" s="319">
        <v>18037.818258501695</v>
      </c>
      <c r="E15" s="448">
        <v>202</v>
      </c>
      <c r="F15" s="319">
        <f t="shared" si="0"/>
        <v>3643639.2882173425</v>
      </c>
      <c r="G15" s="594">
        <f>'AT-3'!C12</f>
        <v>248</v>
      </c>
      <c r="H15" s="319">
        <f>'enrolment vs availed_PY'!Q14</f>
        <v>2792268.08</v>
      </c>
      <c r="I15" s="319">
        <v>165</v>
      </c>
      <c r="J15" s="319">
        <f t="shared" si="1"/>
        <v>16922.836848484851</v>
      </c>
    </row>
    <row r="16" spans="1:14" x14ac:dyDescent="0.2">
      <c r="A16" s="597">
        <v>5</v>
      </c>
      <c r="B16" s="18" t="s">
        <v>904</v>
      </c>
      <c r="C16" s="143">
        <v>324</v>
      </c>
      <c r="D16" s="319">
        <v>17256.740480488603</v>
      </c>
      <c r="E16" s="448">
        <v>202</v>
      </c>
      <c r="F16" s="319">
        <f>D16*E16</f>
        <v>3485861.5770586976</v>
      </c>
      <c r="G16" s="594">
        <f>'AT-3'!C13</f>
        <v>320</v>
      </c>
      <c r="H16" s="319">
        <f>'enrolment vs availed_PY'!Q15</f>
        <v>2723200.92</v>
      </c>
      <c r="I16" s="319">
        <v>165</v>
      </c>
      <c r="J16" s="319">
        <f t="shared" si="1"/>
        <v>16504.248</v>
      </c>
    </row>
    <row r="17" spans="1:28" x14ac:dyDescent="0.2">
      <c r="A17" s="597">
        <v>6</v>
      </c>
      <c r="B17" s="18" t="s">
        <v>905</v>
      </c>
      <c r="C17" s="143">
        <v>158</v>
      </c>
      <c r="D17" s="319">
        <v>10361.188771902016</v>
      </c>
      <c r="E17" s="448">
        <v>202</v>
      </c>
      <c r="F17" s="319">
        <f t="shared" si="0"/>
        <v>2092960.1319242073</v>
      </c>
      <c r="G17" s="594">
        <f>'AT-3'!C14</f>
        <v>158</v>
      </c>
      <c r="H17" s="319">
        <f>'enrolment vs availed_PY'!Q16</f>
        <v>1648563.64</v>
      </c>
      <c r="I17" s="319">
        <v>165</v>
      </c>
      <c r="J17" s="319">
        <f t="shared" si="1"/>
        <v>9991.2947878787872</v>
      </c>
    </row>
    <row r="18" spans="1:28" s="369" customFormat="1" x14ac:dyDescent="0.2">
      <c r="A18" s="597">
        <v>7</v>
      </c>
      <c r="B18" s="18" t="s">
        <v>907</v>
      </c>
      <c r="C18" s="143">
        <v>74</v>
      </c>
      <c r="D18" s="319">
        <v>3697.8322653530904</v>
      </c>
      <c r="E18" s="448">
        <v>202</v>
      </c>
      <c r="F18" s="319">
        <f t="shared" si="0"/>
        <v>746962.11760132422</v>
      </c>
      <c r="G18" s="594">
        <f>'AT-3'!C15</f>
        <v>75</v>
      </c>
      <c r="H18" s="319">
        <f>'enrolment vs availed_PY'!Q17</f>
        <v>578174.92000000004</v>
      </c>
      <c r="I18" s="319">
        <v>165</v>
      </c>
      <c r="J18" s="319">
        <f t="shared" si="1"/>
        <v>3504.0904242424244</v>
      </c>
    </row>
    <row r="19" spans="1:28" s="369" customFormat="1" x14ac:dyDescent="0.2">
      <c r="A19" s="597">
        <v>8</v>
      </c>
      <c r="B19" s="18" t="s">
        <v>906</v>
      </c>
      <c r="C19" s="143">
        <v>118</v>
      </c>
      <c r="D19" s="319">
        <v>7214.4390968287116</v>
      </c>
      <c r="E19" s="448">
        <v>202</v>
      </c>
      <c r="F19" s="319">
        <f t="shared" si="0"/>
        <v>1457316.6975593998</v>
      </c>
      <c r="G19" s="594">
        <f>'AT-3'!C16</f>
        <v>118</v>
      </c>
      <c r="H19" s="319">
        <f>'enrolment vs availed_PY'!Q18</f>
        <v>1096257.28</v>
      </c>
      <c r="I19" s="319">
        <v>165</v>
      </c>
      <c r="J19" s="319">
        <f t="shared" si="1"/>
        <v>6643.9835151515153</v>
      </c>
    </row>
    <row r="20" spans="1:28" x14ac:dyDescent="0.2">
      <c r="A20" s="364"/>
      <c r="B20" s="25" t="s">
        <v>915</v>
      </c>
      <c r="C20" s="299">
        <f>SUM(C12:C19)</f>
        <v>1431</v>
      </c>
      <c r="D20" s="327">
        <f t="shared" ref="D20:J20" si="2">SUM(D12:D19)</f>
        <v>87152.406138613849</v>
      </c>
      <c r="E20" s="327" t="s">
        <v>7</v>
      </c>
      <c r="F20" s="327">
        <f t="shared" si="2"/>
        <v>17604786.039999999</v>
      </c>
      <c r="G20" s="366">
        <f t="shared" si="2"/>
        <v>1420</v>
      </c>
      <c r="H20" s="327">
        <f>SUM(H12:H19)</f>
        <v>13624605.68</v>
      </c>
      <c r="I20" s="319" t="s">
        <v>7</v>
      </c>
      <c r="J20" s="327">
        <f t="shared" si="2"/>
        <v>82573.367757575761</v>
      </c>
      <c r="K20" s="683">
        <f>J20/D20</f>
        <v>0.94745941524832678</v>
      </c>
      <c r="L20" s="316"/>
    </row>
    <row r="21" spans="1:28" x14ac:dyDescent="0.2">
      <c r="A21" s="11"/>
      <c r="B21" s="26"/>
      <c r="C21" s="563"/>
      <c r="D21" s="605">
        <f>'T5A_PLAN_vs_PRFM '!D20</f>
        <v>39021.107876997528</v>
      </c>
      <c r="E21" s="438"/>
      <c r="F21" s="605"/>
      <c r="G21" s="438"/>
      <c r="H21" s="605"/>
      <c r="I21" s="438"/>
      <c r="J21" s="605">
        <f>'T5A_PLAN_vs_PRFM '!J20</f>
        <v>38896.927085714291</v>
      </c>
      <c r="K21" s="684">
        <f>J21/D21</f>
        <v>0.99681759954959048</v>
      </c>
    </row>
    <row r="22" spans="1:28" x14ac:dyDescent="0.2">
      <c r="A22" s="817" t="s">
        <v>712</v>
      </c>
      <c r="B22" s="817"/>
      <c r="C22" s="817"/>
      <c r="D22" s="817"/>
      <c r="E22" s="817"/>
      <c r="F22" s="817"/>
      <c r="G22" s="817"/>
      <c r="H22" s="817"/>
      <c r="I22" s="683">
        <f>I19/E19</f>
        <v>0.81683168316831678</v>
      </c>
      <c r="J22" s="1042">
        <f>J20+J21</f>
        <v>121470.29484329006</v>
      </c>
    </row>
    <row r="23" spans="1:28" s="545" customFormat="1" x14ac:dyDescent="0.2">
      <c r="A23" s="544"/>
      <c r="B23" s="544"/>
      <c r="C23" s="544"/>
      <c r="D23" s="688">
        <f>D20+D21</f>
        <v>126173.51401561138</v>
      </c>
      <c r="E23" s="544"/>
      <c r="F23" s="544"/>
      <c r="G23" s="544"/>
      <c r="H23" s="544"/>
      <c r="J23" s="1043">
        <f>J22/D23</f>
        <v>0.96272419604847181</v>
      </c>
    </row>
    <row r="24" spans="1:28" s="545" customFormat="1" x14ac:dyDescent="0.2">
      <c r="A24" s="544"/>
      <c r="B24" s="544"/>
      <c r="C24" s="544"/>
      <c r="D24" s="544"/>
      <c r="E24" s="544"/>
      <c r="F24" s="544"/>
      <c r="G24" s="544"/>
      <c r="H24" s="544"/>
      <c r="I24" s="20"/>
    </row>
    <row r="25" spans="1:28" x14ac:dyDescent="0.2">
      <c r="A25" s="11"/>
      <c r="B25" s="26"/>
      <c r="C25" s="26"/>
      <c r="D25" s="20"/>
      <c r="E25" s="20"/>
      <c r="F25" s="20"/>
      <c r="G25" s="20"/>
      <c r="H25" s="20"/>
      <c r="I25" s="20"/>
      <c r="J25" s="20"/>
    </row>
    <row r="26" spans="1:28" customFormat="1" ht="12.75" customHeight="1" x14ac:dyDescent="0.2">
      <c r="A26" s="452"/>
      <c r="B26" s="452"/>
      <c r="C26" s="452"/>
      <c r="D26" s="452"/>
      <c r="E26" s="452"/>
      <c r="F26" s="452"/>
      <c r="I26" s="359" t="s">
        <v>912</v>
      </c>
      <c r="K26" s="452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545"/>
      <c r="W26" s="545"/>
    </row>
    <row r="27" spans="1:28" customFormat="1" ht="12.75" customHeight="1" x14ac:dyDescent="0.2">
      <c r="A27" s="14" t="s">
        <v>12</v>
      </c>
      <c r="B27" s="452"/>
      <c r="C27" s="452"/>
      <c r="D27" s="452"/>
      <c r="E27" s="452"/>
      <c r="F27" s="452"/>
      <c r="I27" s="359" t="s">
        <v>913</v>
      </c>
      <c r="K27" s="546"/>
      <c r="L27" s="546"/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</row>
    <row r="28" spans="1:28" customFormat="1" x14ac:dyDescent="0.2">
      <c r="A28" s="14"/>
      <c r="B28" s="14"/>
      <c r="C28" s="14"/>
      <c r="D28" s="14"/>
      <c r="E28" s="14"/>
      <c r="F28" s="14"/>
      <c r="I28" s="359" t="s">
        <v>914</v>
      </c>
      <c r="K28" s="539"/>
      <c r="L28" s="539"/>
      <c r="M28" s="539"/>
      <c r="N28" s="14"/>
      <c r="O28" s="14"/>
      <c r="P28" s="14"/>
      <c r="Q28" s="14"/>
      <c r="V28" s="14"/>
      <c r="W28" s="14"/>
    </row>
    <row r="29" spans="1:28" customFormat="1" x14ac:dyDescent="0.2">
      <c r="H29" s="549" t="s">
        <v>82</v>
      </c>
    </row>
    <row r="33" spans="1:10" x14ac:dyDescent="0.2">
      <c r="A33" s="818"/>
      <c r="B33" s="818"/>
      <c r="C33" s="818"/>
      <c r="D33" s="818"/>
      <c r="E33" s="818"/>
      <c r="F33" s="818"/>
      <c r="G33" s="818"/>
      <c r="H33" s="818"/>
      <c r="I33" s="818"/>
      <c r="J33" s="818"/>
    </row>
    <row r="35" spans="1:10" x14ac:dyDescent="0.2">
      <c r="A35" s="818"/>
      <c r="B35" s="818"/>
      <c r="C35" s="818"/>
      <c r="D35" s="818"/>
      <c r="E35" s="818"/>
      <c r="F35" s="818"/>
      <c r="G35" s="818"/>
      <c r="H35" s="818"/>
      <c r="I35" s="818"/>
      <c r="J35" s="818"/>
    </row>
  </sheetData>
  <sortState ref="A12:J19">
    <sortCondition ref="B12:B19"/>
  </sortState>
  <mergeCells count="13">
    <mergeCell ref="A22:H22"/>
    <mergeCell ref="A35:J35"/>
    <mergeCell ref="A33:J33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A8:B8"/>
  </mergeCells>
  <phoneticPr fontId="0" type="noConversion"/>
  <printOptions horizontalCentered="1"/>
  <pageMargins left="0.70866141732283472" right="0.70866141732283472" top="1.56" bottom="0" header="0.31496062992125984" footer="0.31496062992125984"/>
  <pageSetup paperSize="9" scale="9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topLeftCell="E2" zoomScaleNormal="100" zoomScaleSheetLayoutView="90" workbookViewId="0">
      <selection activeCell="J22" sqref="J22"/>
    </sheetView>
  </sheetViews>
  <sheetFormatPr defaultColWidth="9.140625"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4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723"/>
      <c r="F1" s="723"/>
      <c r="G1" s="723"/>
      <c r="H1" s="723"/>
      <c r="I1" s="723"/>
      <c r="J1" s="128" t="s">
        <v>358</v>
      </c>
    </row>
    <row r="2" spans="1:16" customFormat="1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6" customFormat="1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</row>
    <row r="4" spans="1:16" customFormat="1" ht="14.25" customHeight="1" x14ac:dyDescent="0.2"/>
    <row r="5" spans="1:16" ht="15.75" x14ac:dyDescent="0.25">
      <c r="A5" s="801" t="s">
        <v>799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722" t="s">
        <v>970</v>
      </c>
      <c r="B8" s="722"/>
      <c r="C8" s="27"/>
      <c r="H8" s="789" t="s">
        <v>829</v>
      </c>
      <c r="I8" s="789"/>
      <c r="J8" s="789"/>
    </row>
    <row r="9" spans="1:16" x14ac:dyDescent="0.2">
      <c r="A9" s="782" t="s">
        <v>2</v>
      </c>
      <c r="B9" s="782" t="s">
        <v>3</v>
      </c>
      <c r="C9" s="697" t="s">
        <v>798</v>
      </c>
      <c r="D9" s="737"/>
      <c r="E9" s="737"/>
      <c r="F9" s="698"/>
      <c r="G9" s="697" t="s">
        <v>102</v>
      </c>
      <c r="H9" s="737"/>
      <c r="I9" s="737"/>
      <c r="J9" s="698"/>
      <c r="O9" s="18"/>
      <c r="P9" s="20"/>
    </row>
    <row r="10" spans="1:16" ht="63.75" x14ac:dyDescent="0.2">
      <c r="A10" s="782"/>
      <c r="B10" s="782"/>
      <c r="C10" s="301" t="s">
        <v>181</v>
      </c>
      <c r="D10" s="301" t="s">
        <v>15</v>
      </c>
      <c r="E10" s="321" t="s">
        <v>819</v>
      </c>
      <c r="F10" s="303" t="s">
        <v>198</v>
      </c>
      <c r="G10" s="301" t="s">
        <v>181</v>
      </c>
      <c r="H10" s="317" t="s">
        <v>16</v>
      </c>
      <c r="I10" s="318" t="s">
        <v>710</v>
      </c>
      <c r="J10" s="301" t="s">
        <v>711</v>
      </c>
    </row>
    <row r="11" spans="1:16" x14ac:dyDescent="0.2">
      <c r="A11" s="5">
        <v>1</v>
      </c>
      <c r="B11" s="301">
        <v>2</v>
      </c>
      <c r="C11" s="301">
        <v>3</v>
      </c>
      <c r="D11" s="301">
        <v>4</v>
      </c>
      <c r="E11" s="301">
        <v>5</v>
      </c>
      <c r="F11" s="367">
        <v>6</v>
      </c>
      <c r="G11" s="367">
        <v>7</v>
      </c>
      <c r="H11" s="367">
        <v>8</v>
      </c>
      <c r="I11" s="367">
        <v>9</v>
      </c>
      <c r="J11" s="301">
        <v>10</v>
      </c>
    </row>
    <row r="12" spans="1:16" x14ac:dyDescent="0.2">
      <c r="A12" s="297">
        <v>1</v>
      </c>
      <c r="B12" s="18" t="s">
        <v>900</v>
      </c>
      <c r="C12" s="143">
        <v>234</v>
      </c>
      <c r="D12" s="319">
        <v>8888.0142546442457</v>
      </c>
      <c r="E12" s="297">
        <v>212</v>
      </c>
      <c r="F12" s="319">
        <v>1884259.02198458</v>
      </c>
      <c r="G12" s="364">
        <f>'AT-3'!D9+'AT-3'!E9</f>
        <v>234</v>
      </c>
      <c r="H12" s="319">
        <f>'enrolment vs availed_UPY'!Q11</f>
        <v>1463448.9956428532</v>
      </c>
      <c r="I12" s="364">
        <v>175</v>
      </c>
      <c r="J12" s="320">
        <f>H12/I12</f>
        <v>8362.5656893877331</v>
      </c>
    </row>
    <row r="13" spans="1:16" x14ac:dyDescent="0.2">
      <c r="A13" s="297">
        <v>2</v>
      </c>
      <c r="B13" s="18" t="s">
        <v>901</v>
      </c>
      <c r="C13" s="143">
        <v>128</v>
      </c>
      <c r="D13" s="319">
        <v>4564.9297304145621</v>
      </c>
      <c r="E13" s="448">
        <v>212</v>
      </c>
      <c r="F13" s="319">
        <v>967765.10284788709</v>
      </c>
      <c r="G13" s="597">
        <f>'AT-3'!D10+'AT-3'!E10</f>
        <v>125</v>
      </c>
      <c r="H13" s="319">
        <f>'enrolment vs availed_UPY'!Q12</f>
        <v>758049.24435714737</v>
      </c>
      <c r="I13" s="597">
        <v>175</v>
      </c>
      <c r="J13" s="320">
        <f t="shared" ref="J13:J19" si="0">H13/I13</f>
        <v>4331.7099677551278</v>
      </c>
    </row>
    <row r="14" spans="1:16" x14ac:dyDescent="0.2">
      <c r="A14" s="364">
        <v>5</v>
      </c>
      <c r="B14" s="18" t="s">
        <v>902</v>
      </c>
      <c r="C14" s="143">
        <v>79</v>
      </c>
      <c r="D14" s="319">
        <v>2994.2333377572522</v>
      </c>
      <c r="E14" s="448">
        <v>212</v>
      </c>
      <c r="F14" s="319">
        <v>634777.46760453749</v>
      </c>
      <c r="G14" s="597">
        <f>'AT-3'!D11+'AT-3'!E11</f>
        <v>80</v>
      </c>
      <c r="H14" s="319">
        <f>'enrolment vs availed_UPY'!Q13</f>
        <v>577429.72</v>
      </c>
      <c r="I14" s="597">
        <v>175</v>
      </c>
      <c r="J14" s="320">
        <f t="shared" si="0"/>
        <v>3299.5983999999999</v>
      </c>
    </row>
    <row r="15" spans="1:16" x14ac:dyDescent="0.2">
      <c r="A15" s="364">
        <v>6</v>
      </c>
      <c r="B15" s="18" t="s">
        <v>903</v>
      </c>
      <c r="C15" s="143">
        <v>165</v>
      </c>
      <c r="D15" s="319">
        <v>6610.5391777589339</v>
      </c>
      <c r="E15" s="448">
        <v>212</v>
      </c>
      <c r="F15" s="319">
        <v>1401434.3056848939</v>
      </c>
      <c r="G15" s="597">
        <f>'AT-3'!D12+'AT-3'!E12</f>
        <v>166</v>
      </c>
      <c r="H15" s="319">
        <f>'enrolment vs availed_UPY'!Q14</f>
        <v>1089116.24</v>
      </c>
      <c r="I15" s="597">
        <v>175</v>
      </c>
      <c r="J15" s="320">
        <f t="shared" si="0"/>
        <v>6223.521371428571</v>
      </c>
    </row>
    <row r="16" spans="1:16" x14ac:dyDescent="0.2">
      <c r="A16" s="364">
        <v>7</v>
      </c>
      <c r="B16" s="18" t="s">
        <v>904</v>
      </c>
      <c r="C16" s="143">
        <v>227</v>
      </c>
      <c r="D16" s="319">
        <v>7021.1592332954588</v>
      </c>
      <c r="E16" s="448">
        <v>212</v>
      </c>
      <c r="F16" s="319">
        <v>1488485.75745864</v>
      </c>
      <c r="G16" s="597">
        <f>'AT-3'!D13+'AT-3'!E13</f>
        <v>224</v>
      </c>
      <c r="H16" s="319">
        <f>'enrolment vs availed_UPY'!Q15</f>
        <v>1296618.56</v>
      </c>
      <c r="I16" s="597">
        <v>175</v>
      </c>
      <c r="J16" s="320">
        <f t="shared" si="0"/>
        <v>7409.2489142857148</v>
      </c>
      <c r="L16" s="316"/>
    </row>
    <row r="17" spans="1:28" x14ac:dyDescent="0.2">
      <c r="A17" s="364">
        <v>8</v>
      </c>
      <c r="B17" s="18" t="s">
        <v>905</v>
      </c>
      <c r="C17" s="143">
        <v>119</v>
      </c>
      <c r="D17" s="319">
        <v>3839.3198315368395</v>
      </c>
      <c r="E17" s="448">
        <v>212</v>
      </c>
      <c r="F17" s="319">
        <v>813935.80428580998</v>
      </c>
      <c r="G17" s="597">
        <f>'AT-3'!D14+'AT-3'!E14</f>
        <v>119</v>
      </c>
      <c r="H17" s="319">
        <f>'enrolment vs availed_UPY'!Q16</f>
        <v>646484.91999999993</v>
      </c>
      <c r="I17" s="597">
        <v>175</v>
      </c>
      <c r="J17" s="320">
        <f t="shared" si="0"/>
        <v>3694.1995428571422</v>
      </c>
    </row>
    <row r="18" spans="1:28" s="369" customFormat="1" x14ac:dyDescent="0.2">
      <c r="A18" s="364">
        <v>10</v>
      </c>
      <c r="B18" s="18" t="s">
        <v>907</v>
      </c>
      <c r="C18" s="143">
        <v>65</v>
      </c>
      <c r="D18" s="319">
        <v>2472</v>
      </c>
      <c r="E18" s="448">
        <v>212</v>
      </c>
      <c r="F18" s="319">
        <v>524100.330076524</v>
      </c>
      <c r="G18" s="597">
        <f>'AT-3'!D15+'AT-3'!E15</f>
        <v>67</v>
      </c>
      <c r="H18" s="319">
        <f>'enrolment vs availed_UPY'!Q17</f>
        <v>411416.64</v>
      </c>
      <c r="I18" s="597">
        <v>175</v>
      </c>
      <c r="J18" s="320">
        <f t="shared" si="0"/>
        <v>2350.9522285714288</v>
      </c>
    </row>
    <row r="19" spans="1:28" s="369" customFormat="1" x14ac:dyDescent="0.2">
      <c r="A19" s="364">
        <v>11</v>
      </c>
      <c r="B19" s="18" t="s">
        <v>906</v>
      </c>
      <c r="C19" s="143">
        <v>76</v>
      </c>
      <c r="D19" s="319">
        <v>2630.9123115902366</v>
      </c>
      <c r="E19" s="448">
        <v>212</v>
      </c>
      <c r="F19" s="319">
        <v>557753.41005713015</v>
      </c>
      <c r="G19" s="597">
        <f>'AT-3'!D16+'AT-3'!E16</f>
        <v>76</v>
      </c>
      <c r="H19" s="319">
        <f>'enrolment vs availed_UPY'!Q18</f>
        <v>564397.92000000004</v>
      </c>
      <c r="I19" s="597">
        <v>175</v>
      </c>
      <c r="J19" s="320">
        <f t="shared" si="0"/>
        <v>3225.1309714285717</v>
      </c>
    </row>
    <row r="20" spans="1:28" x14ac:dyDescent="0.2">
      <c r="A20" s="298" t="s">
        <v>17</v>
      </c>
      <c r="B20" s="25"/>
      <c r="C20" s="327">
        <f>SUM(C12:C19)</f>
        <v>1093</v>
      </c>
      <c r="D20" s="327">
        <f t="shared" ref="D20:J20" si="1">SUM(D12:D19)</f>
        <v>39021.107876997528</v>
      </c>
      <c r="E20" s="327" t="s">
        <v>7</v>
      </c>
      <c r="F20" s="327">
        <f>SUM(F12:F19)</f>
        <v>8272511.2000000039</v>
      </c>
      <c r="G20" s="327">
        <f t="shared" si="1"/>
        <v>1091</v>
      </c>
      <c r="H20" s="327">
        <f>SUM(H12:H19)</f>
        <v>6806962.2400000012</v>
      </c>
      <c r="I20" s="364" t="s">
        <v>7</v>
      </c>
      <c r="J20" s="327">
        <f t="shared" si="1"/>
        <v>38896.927085714291</v>
      </c>
    </row>
    <row r="21" spans="1:28" x14ac:dyDescent="0.2">
      <c r="A21" s="11"/>
      <c r="B21" s="26"/>
      <c r="C21" s="26"/>
      <c r="D21" s="604"/>
      <c r="E21" s="20"/>
      <c r="F21" s="604"/>
      <c r="G21" s="20"/>
      <c r="H21" s="604"/>
      <c r="I21" s="604"/>
      <c r="J21" s="604"/>
    </row>
    <row r="22" spans="1:28" x14ac:dyDescent="0.2">
      <c r="A22" s="817" t="s">
        <v>712</v>
      </c>
      <c r="B22" s="817"/>
      <c r="C22" s="817"/>
      <c r="D22" s="817"/>
      <c r="E22" s="817"/>
      <c r="F22" s="817"/>
      <c r="G22" s="817"/>
      <c r="H22" s="817"/>
      <c r="I22" s="652">
        <f>I19/E19</f>
        <v>0.82547169811320753</v>
      </c>
      <c r="J22" s="684">
        <f>J20/D20</f>
        <v>0.99681759954959048</v>
      </c>
    </row>
    <row r="23" spans="1:28" x14ac:dyDescent="0.2">
      <c r="A23" s="11"/>
      <c r="B23" s="26"/>
      <c r="C23" s="26"/>
      <c r="D23" s="20"/>
      <c r="E23" s="20"/>
      <c r="F23" s="20"/>
      <c r="G23" s="20"/>
      <c r="H23" s="20"/>
      <c r="I23" s="20"/>
      <c r="J23" s="20"/>
    </row>
    <row r="24" spans="1:28" customFormat="1" ht="12.75" customHeight="1" x14ac:dyDescent="0.2">
      <c r="A24" s="452"/>
      <c r="B24" s="452"/>
      <c r="C24" s="452"/>
      <c r="D24" s="452"/>
      <c r="E24" s="452"/>
      <c r="F24" s="452"/>
      <c r="I24" s="359" t="s">
        <v>912</v>
      </c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545"/>
      <c r="W24" s="545"/>
    </row>
    <row r="25" spans="1:28" customFormat="1" ht="12.75" customHeight="1" x14ac:dyDescent="0.2">
      <c r="A25" s="14" t="s">
        <v>12</v>
      </c>
      <c r="B25" s="452"/>
      <c r="C25" s="452"/>
      <c r="D25" s="452"/>
      <c r="E25" s="452"/>
      <c r="F25" s="452"/>
      <c r="I25" s="359" t="s">
        <v>913</v>
      </c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  <c r="AA25" s="546"/>
      <c r="AB25" s="546"/>
    </row>
    <row r="26" spans="1:28" customFormat="1" x14ac:dyDescent="0.2">
      <c r="A26" s="14"/>
      <c r="B26" s="14"/>
      <c r="C26" s="14"/>
      <c r="D26" s="14"/>
      <c r="E26" s="14"/>
      <c r="F26" s="14"/>
      <c r="I26" s="359" t="s">
        <v>914</v>
      </c>
      <c r="K26" s="539"/>
      <c r="L26" s="539"/>
      <c r="M26" s="539"/>
      <c r="N26" s="14"/>
      <c r="O26" s="14"/>
      <c r="P26" s="14"/>
      <c r="Q26" s="14"/>
      <c r="V26" s="14"/>
      <c r="W26" s="14"/>
    </row>
    <row r="27" spans="1:28" customFormat="1" x14ac:dyDescent="0.2">
      <c r="H27" s="549" t="s">
        <v>82</v>
      </c>
    </row>
    <row r="31" spans="1:28" x14ac:dyDescent="0.2">
      <c r="A31" s="818"/>
      <c r="B31" s="818"/>
      <c r="C31" s="818"/>
      <c r="D31" s="818"/>
      <c r="E31" s="818"/>
      <c r="F31" s="818"/>
      <c r="G31" s="818"/>
      <c r="H31" s="818"/>
      <c r="I31" s="818"/>
      <c r="J31" s="818"/>
    </row>
    <row r="33" spans="1:10" x14ac:dyDescent="0.2">
      <c r="A33" s="818"/>
      <c r="B33" s="818"/>
      <c r="C33" s="818"/>
      <c r="D33" s="818"/>
      <c r="E33" s="818"/>
      <c r="F33" s="818"/>
      <c r="G33" s="818"/>
      <c r="H33" s="818"/>
      <c r="I33" s="818"/>
      <c r="J33" s="818"/>
    </row>
  </sheetData>
  <sortState ref="A12:J19">
    <sortCondition ref="B12:B19"/>
  </sortState>
  <mergeCells count="13">
    <mergeCell ref="A31:J31"/>
    <mergeCell ref="A33:J33"/>
    <mergeCell ref="A9:A10"/>
    <mergeCell ref="B9:B10"/>
    <mergeCell ref="C9:F9"/>
    <mergeCell ref="G9:J9"/>
    <mergeCell ref="A22:H22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2.0499999999999998" bottom="0" header="0.31496062992125984" footer="0.31496062992125984"/>
  <pageSetup paperSize="9" scale="9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zoomScaleNormal="100" zoomScaleSheetLayoutView="90" workbookViewId="0">
      <selection activeCell="L1" sqref="L1"/>
    </sheetView>
  </sheetViews>
  <sheetFormatPr defaultColWidth="9.140625"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723"/>
      <c r="F1" s="723"/>
      <c r="G1" s="723"/>
      <c r="H1" s="723"/>
      <c r="I1" s="723"/>
      <c r="J1" s="128" t="s">
        <v>360</v>
      </c>
    </row>
    <row r="2" spans="1:16" customFormat="1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6" customFormat="1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</row>
    <row r="4" spans="1:16" customFormat="1" ht="14.25" customHeight="1" x14ac:dyDescent="0.2"/>
    <row r="5" spans="1:16" ht="19.5" customHeight="1" x14ac:dyDescent="0.25">
      <c r="A5" s="801" t="s">
        <v>800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722" t="s">
        <v>970</v>
      </c>
      <c r="B8" s="722"/>
      <c r="C8" s="27"/>
      <c r="H8" s="789" t="s">
        <v>829</v>
      </c>
      <c r="I8" s="789"/>
      <c r="J8" s="789"/>
    </row>
    <row r="9" spans="1:16" x14ac:dyDescent="0.2">
      <c r="A9" s="782" t="s">
        <v>2</v>
      </c>
      <c r="B9" s="782" t="s">
        <v>3</v>
      </c>
      <c r="C9" s="697" t="s">
        <v>801</v>
      </c>
      <c r="D9" s="737"/>
      <c r="E9" s="737"/>
      <c r="F9" s="698"/>
      <c r="G9" s="697" t="s">
        <v>102</v>
      </c>
      <c r="H9" s="737"/>
      <c r="I9" s="737"/>
      <c r="J9" s="698"/>
      <c r="O9" s="18"/>
      <c r="P9" s="20"/>
    </row>
    <row r="10" spans="1:16" ht="77.45" customHeight="1" x14ac:dyDescent="0.2">
      <c r="A10" s="782"/>
      <c r="B10" s="782"/>
      <c r="C10" s="301" t="s">
        <v>181</v>
      </c>
      <c r="D10" s="301" t="s">
        <v>15</v>
      </c>
      <c r="E10" s="321" t="s">
        <v>819</v>
      </c>
      <c r="F10" s="303" t="s">
        <v>198</v>
      </c>
      <c r="G10" s="301" t="s">
        <v>181</v>
      </c>
      <c r="H10" s="317" t="s">
        <v>16</v>
      </c>
      <c r="I10" s="318" t="s">
        <v>710</v>
      </c>
      <c r="J10" s="301" t="s">
        <v>711</v>
      </c>
    </row>
    <row r="11" spans="1:16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95">
        <v>8</v>
      </c>
      <c r="I11" s="5">
        <v>9</v>
      </c>
      <c r="J11" s="5">
        <v>10</v>
      </c>
    </row>
    <row r="12" spans="1:16" x14ac:dyDescent="0.2">
      <c r="A12" s="297">
        <v>1</v>
      </c>
      <c r="B12" s="18" t="s">
        <v>900</v>
      </c>
      <c r="C12" s="143" t="s">
        <v>909</v>
      </c>
      <c r="D12" s="143" t="s">
        <v>909</v>
      </c>
      <c r="E12" s="143" t="s">
        <v>909</v>
      </c>
      <c r="F12" s="143" t="s">
        <v>909</v>
      </c>
      <c r="G12" s="143" t="s">
        <v>909</v>
      </c>
      <c r="H12" s="143" t="s">
        <v>909</v>
      </c>
      <c r="I12" s="143" t="s">
        <v>909</v>
      </c>
      <c r="J12" s="143" t="s">
        <v>909</v>
      </c>
    </row>
    <row r="13" spans="1:16" x14ac:dyDescent="0.2">
      <c r="A13" s="297">
        <v>2</v>
      </c>
      <c r="B13" s="18" t="s">
        <v>901</v>
      </c>
      <c r="C13" s="143" t="s">
        <v>909</v>
      </c>
      <c r="D13" s="143" t="s">
        <v>909</v>
      </c>
      <c r="E13" s="143" t="s">
        <v>909</v>
      </c>
      <c r="F13" s="143" t="s">
        <v>909</v>
      </c>
      <c r="G13" s="143" t="s">
        <v>909</v>
      </c>
      <c r="H13" s="143" t="s">
        <v>909</v>
      </c>
      <c r="I13" s="143" t="s">
        <v>909</v>
      </c>
      <c r="J13" s="143" t="s">
        <v>909</v>
      </c>
    </row>
    <row r="14" spans="1:16" x14ac:dyDescent="0.2">
      <c r="A14" s="597">
        <v>3</v>
      </c>
      <c r="B14" s="18" t="s">
        <v>902</v>
      </c>
      <c r="C14" s="143" t="s">
        <v>909</v>
      </c>
      <c r="D14" s="143" t="s">
        <v>909</v>
      </c>
      <c r="E14" s="143" t="s">
        <v>909</v>
      </c>
      <c r="F14" s="143" t="s">
        <v>909</v>
      </c>
      <c r="G14" s="143" t="s">
        <v>909</v>
      </c>
      <c r="H14" s="143" t="s">
        <v>909</v>
      </c>
      <c r="I14" s="143" t="s">
        <v>909</v>
      </c>
      <c r="J14" s="143" t="s">
        <v>909</v>
      </c>
    </row>
    <row r="15" spans="1:16" x14ac:dyDescent="0.2">
      <c r="A15" s="597">
        <v>4</v>
      </c>
      <c r="B15" s="18" t="s">
        <v>903</v>
      </c>
      <c r="C15" s="143" t="s">
        <v>909</v>
      </c>
      <c r="D15" s="143" t="s">
        <v>909</v>
      </c>
      <c r="E15" s="143" t="s">
        <v>909</v>
      </c>
      <c r="F15" s="143" t="s">
        <v>909</v>
      </c>
      <c r="G15" s="143" t="s">
        <v>909</v>
      </c>
      <c r="H15" s="143" t="s">
        <v>909</v>
      </c>
      <c r="I15" s="143" t="s">
        <v>909</v>
      </c>
      <c r="J15" s="143" t="s">
        <v>909</v>
      </c>
    </row>
    <row r="16" spans="1:16" x14ac:dyDescent="0.2">
      <c r="A16" s="597">
        <v>5</v>
      </c>
      <c r="B16" s="18" t="s">
        <v>904</v>
      </c>
      <c r="C16" s="143" t="s">
        <v>909</v>
      </c>
      <c r="D16" s="143" t="s">
        <v>909</v>
      </c>
      <c r="E16" s="143" t="s">
        <v>909</v>
      </c>
      <c r="F16" s="143" t="s">
        <v>909</v>
      </c>
      <c r="G16" s="143" t="s">
        <v>909</v>
      </c>
      <c r="H16" s="143" t="s">
        <v>909</v>
      </c>
      <c r="I16" s="143" t="s">
        <v>909</v>
      </c>
      <c r="J16" s="143" t="s">
        <v>909</v>
      </c>
    </row>
    <row r="17" spans="1:28" x14ac:dyDescent="0.2">
      <c r="A17" s="597">
        <v>6</v>
      </c>
      <c r="B17" s="18" t="s">
        <v>905</v>
      </c>
      <c r="C17" s="143" t="s">
        <v>909</v>
      </c>
      <c r="D17" s="143" t="s">
        <v>909</v>
      </c>
      <c r="E17" s="143" t="s">
        <v>909</v>
      </c>
      <c r="F17" s="143" t="s">
        <v>909</v>
      </c>
      <c r="G17" s="143" t="s">
        <v>909</v>
      </c>
      <c r="H17" s="143" t="s">
        <v>909</v>
      </c>
      <c r="I17" s="143" t="s">
        <v>909</v>
      </c>
      <c r="J17" s="143" t="s">
        <v>909</v>
      </c>
    </row>
    <row r="18" spans="1:28" s="369" customFormat="1" x14ac:dyDescent="0.2">
      <c r="A18" s="597">
        <v>7</v>
      </c>
      <c r="B18" s="18" t="s">
        <v>907</v>
      </c>
      <c r="C18" s="143" t="s">
        <v>909</v>
      </c>
      <c r="D18" s="143" t="s">
        <v>909</v>
      </c>
      <c r="E18" s="143" t="s">
        <v>909</v>
      </c>
      <c r="F18" s="143" t="s">
        <v>909</v>
      </c>
      <c r="G18" s="143" t="s">
        <v>909</v>
      </c>
      <c r="H18" s="143" t="s">
        <v>909</v>
      </c>
      <c r="I18" s="143" t="s">
        <v>909</v>
      </c>
      <c r="J18" s="143" t="s">
        <v>909</v>
      </c>
    </row>
    <row r="19" spans="1:28" s="369" customFormat="1" x14ac:dyDescent="0.2">
      <c r="A19" s="597">
        <v>8</v>
      </c>
      <c r="B19" s="18" t="s">
        <v>906</v>
      </c>
      <c r="C19" s="143" t="s">
        <v>909</v>
      </c>
      <c r="D19" s="143" t="s">
        <v>909</v>
      </c>
      <c r="E19" s="143" t="s">
        <v>909</v>
      </c>
      <c r="F19" s="143" t="s">
        <v>909</v>
      </c>
      <c r="G19" s="143" t="s">
        <v>909</v>
      </c>
      <c r="H19" s="143" t="s">
        <v>909</v>
      </c>
      <c r="I19" s="143" t="s">
        <v>909</v>
      </c>
      <c r="J19" s="143" t="s">
        <v>909</v>
      </c>
    </row>
    <row r="20" spans="1:28" x14ac:dyDescent="0.2">
      <c r="A20" s="298" t="s">
        <v>17</v>
      </c>
      <c r="B20" s="25"/>
      <c r="C20" s="143" t="s">
        <v>909</v>
      </c>
      <c r="D20" s="143" t="s">
        <v>909</v>
      </c>
      <c r="E20" s="143" t="s">
        <v>909</v>
      </c>
      <c r="F20" s="143" t="s">
        <v>909</v>
      </c>
      <c r="G20" s="143" t="s">
        <v>909</v>
      </c>
      <c r="H20" s="143" t="s">
        <v>909</v>
      </c>
      <c r="I20" s="143" t="s">
        <v>909</v>
      </c>
      <c r="J20" s="143" t="s">
        <v>909</v>
      </c>
    </row>
    <row r="21" spans="1:28" x14ac:dyDescent="0.2">
      <c r="A21" s="11"/>
      <c r="B21" s="26"/>
      <c r="C21" s="26"/>
      <c r="D21" s="20"/>
      <c r="E21" s="20"/>
      <c r="F21" s="20"/>
      <c r="G21" s="20"/>
      <c r="H21" s="20"/>
      <c r="I21" s="20"/>
      <c r="J21" s="20"/>
    </row>
    <row r="22" spans="1:28" x14ac:dyDescent="0.2">
      <c r="A22" s="817" t="s">
        <v>712</v>
      </c>
      <c r="B22" s="817"/>
      <c r="C22" s="817"/>
      <c r="D22" s="817"/>
      <c r="E22" s="817"/>
      <c r="F22" s="817"/>
      <c r="G22" s="817"/>
      <c r="H22" s="817"/>
      <c r="I22" s="20"/>
      <c r="J22" s="20"/>
    </row>
    <row r="23" spans="1:28" x14ac:dyDescent="0.2">
      <c r="A23" s="11"/>
      <c r="B23" s="26"/>
      <c r="C23" s="26"/>
      <c r="D23" s="20"/>
      <c r="E23" s="20"/>
      <c r="F23" s="20"/>
      <c r="G23" s="20"/>
      <c r="H23" s="20"/>
      <c r="I23" s="20"/>
      <c r="J23" s="20"/>
    </row>
    <row r="24" spans="1:28" customFormat="1" ht="12.75" customHeight="1" x14ac:dyDescent="0.2">
      <c r="A24" s="452"/>
      <c r="B24" s="452"/>
      <c r="C24" s="452"/>
      <c r="D24" s="452"/>
      <c r="E24" s="452"/>
      <c r="F24" s="452"/>
      <c r="I24" s="359" t="s">
        <v>912</v>
      </c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545"/>
      <c r="W24" s="545"/>
    </row>
    <row r="25" spans="1:28" customFormat="1" ht="12.75" customHeight="1" x14ac:dyDescent="0.2">
      <c r="A25" s="14" t="s">
        <v>12</v>
      </c>
      <c r="B25" s="452"/>
      <c r="C25" s="452"/>
      <c r="D25" s="452"/>
      <c r="E25" s="452"/>
      <c r="F25" s="452"/>
      <c r="I25" s="359" t="s">
        <v>913</v>
      </c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  <c r="AA25" s="546"/>
      <c r="AB25" s="546"/>
    </row>
    <row r="26" spans="1:28" customFormat="1" x14ac:dyDescent="0.2">
      <c r="A26" s="14"/>
      <c r="B26" s="14"/>
      <c r="C26" s="14"/>
      <c r="D26" s="14"/>
      <c r="E26" s="14"/>
      <c r="F26" s="14"/>
      <c r="I26" s="359" t="s">
        <v>914</v>
      </c>
      <c r="K26" s="539"/>
      <c r="L26" s="539"/>
      <c r="M26" s="539"/>
      <c r="N26" s="14"/>
      <c r="O26" s="14"/>
      <c r="P26" s="14"/>
      <c r="Q26" s="14"/>
      <c r="V26" s="14"/>
      <c r="W26" s="14"/>
    </row>
    <row r="27" spans="1:28" customFormat="1" x14ac:dyDescent="0.2">
      <c r="H27" s="549" t="s">
        <v>82</v>
      </c>
    </row>
    <row r="31" spans="1:28" x14ac:dyDescent="0.2">
      <c r="A31" s="818"/>
      <c r="B31" s="818"/>
      <c r="C31" s="818"/>
      <c r="D31" s="818"/>
      <c r="E31" s="818"/>
      <c r="F31" s="818"/>
      <c r="G31" s="818"/>
      <c r="H31" s="818"/>
      <c r="I31" s="818"/>
      <c r="J31" s="818"/>
    </row>
    <row r="33" spans="1:10" x14ac:dyDescent="0.2">
      <c r="A33" s="818"/>
      <c r="B33" s="818"/>
      <c r="C33" s="818"/>
      <c r="D33" s="818"/>
      <c r="E33" s="818"/>
      <c r="F33" s="818"/>
      <c r="G33" s="818"/>
      <c r="H33" s="818"/>
      <c r="I33" s="818"/>
      <c r="J33" s="818"/>
    </row>
  </sheetData>
  <sortState ref="A12:J19">
    <sortCondition ref="B12:B19"/>
  </sortState>
  <mergeCells count="13">
    <mergeCell ref="E1:I1"/>
    <mergeCell ref="A2:J2"/>
    <mergeCell ref="A3:J3"/>
    <mergeCell ref="A5:J5"/>
    <mergeCell ref="A8:B8"/>
    <mergeCell ref="H8:J8"/>
    <mergeCell ref="A31:J31"/>
    <mergeCell ref="A33:J33"/>
    <mergeCell ref="A9:A10"/>
    <mergeCell ref="B9:B10"/>
    <mergeCell ref="C9:F9"/>
    <mergeCell ref="G9:J9"/>
    <mergeCell ref="A22:H22"/>
  </mergeCells>
  <printOptions horizontalCentered="1"/>
  <pageMargins left="0.70866141732283472" right="0.70866141732283472" top="1.76" bottom="0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zoomScaleNormal="100" zoomScaleSheetLayoutView="90" workbookViewId="0"/>
  </sheetViews>
  <sheetFormatPr defaultColWidth="9.140625"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723"/>
      <c r="F1" s="723"/>
      <c r="G1" s="723"/>
      <c r="H1" s="723"/>
      <c r="I1" s="723"/>
      <c r="J1" s="128" t="s">
        <v>359</v>
      </c>
    </row>
    <row r="2" spans="1:16" customFormat="1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6" customFormat="1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</row>
    <row r="4" spans="1:16" customFormat="1" ht="14.25" customHeight="1" x14ac:dyDescent="0.2"/>
    <row r="5" spans="1:16" ht="31.5" customHeight="1" x14ac:dyDescent="0.25">
      <c r="A5" s="801" t="s">
        <v>802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722" t="s">
        <v>970</v>
      </c>
      <c r="B8" s="722"/>
      <c r="C8" s="27"/>
      <c r="H8" s="789" t="s">
        <v>829</v>
      </c>
      <c r="I8" s="789"/>
      <c r="J8" s="789"/>
    </row>
    <row r="9" spans="1:16" x14ac:dyDescent="0.2">
      <c r="A9" s="782" t="s">
        <v>2</v>
      </c>
      <c r="B9" s="782" t="s">
        <v>3</v>
      </c>
      <c r="C9" s="697" t="s">
        <v>798</v>
      </c>
      <c r="D9" s="737"/>
      <c r="E9" s="737"/>
      <c r="F9" s="698"/>
      <c r="G9" s="697" t="s">
        <v>102</v>
      </c>
      <c r="H9" s="737"/>
      <c r="I9" s="737"/>
      <c r="J9" s="698"/>
      <c r="O9" s="18"/>
      <c r="P9" s="20"/>
    </row>
    <row r="10" spans="1:16" ht="53.25" customHeight="1" x14ac:dyDescent="0.2">
      <c r="A10" s="782"/>
      <c r="B10" s="782"/>
      <c r="C10" s="301" t="s">
        <v>181</v>
      </c>
      <c r="D10" s="301" t="s">
        <v>15</v>
      </c>
      <c r="E10" s="321" t="s">
        <v>361</v>
      </c>
      <c r="F10" s="303" t="s">
        <v>198</v>
      </c>
      <c r="G10" s="301" t="s">
        <v>181</v>
      </c>
      <c r="H10" s="317" t="s">
        <v>16</v>
      </c>
      <c r="I10" s="318" t="s">
        <v>710</v>
      </c>
      <c r="J10" s="301" t="s">
        <v>711</v>
      </c>
    </row>
    <row r="11" spans="1:16" x14ac:dyDescent="0.2">
      <c r="A11" s="301">
        <v>1</v>
      </c>
      <c r="B11" s="301">
        <v>2</v>
      </c>
      <c r="C11" s="301">
        <v>3</v>
      </c>
      <c r="D11" s="301">
        <v>4</v>
      </c>
      <c r="E11" s="301">
        <v>5</v>
      </c>
      <c r="F11" s="303">
        <v>6</v>
      </c>
      <c r="G11" s="301">
        <v>7</v>
      </c>
      <c r="H11" s="304">
        <v>8</v>
      </c>
      <c r="I11" s="301">
        <v>9</v>
      </c>
      <c r="J11" s="301">
        <v>10</v>
      </c>
    </row>
    <row r="12" spans="1:16" x14ac:dyDescent="0.2">
      <c r="A12" s="364">
        <v>1</v>
      </c>
      <c r="B12" s="18" t="s">
        <v>900</v>
      </c>
      <c r="C12" s="143" t="s">
        <v>909</v>
      </c>
      <c r="D12" s="143" t="s">
        <v>909</v>
      </c>
      <c r="E12" s="143" t="s">
        <v>909</v>
      </c>
      <c r="F12" s="143" t="s">
        <v>909</v>
      </c>
      <c r="G12" s="143" t="s">
        <v>909</v>
      </c>
      <c r="H12" s="143" t="s">
        <v>909</v>
      </c>
      <c r="I12" s="143" t="s">
        <v>909</v>
      </c>
      <c r="J12" s="143" t="s">
        <v>909</v>
      </c>
    </row>
    <row r="13" spans="1:16" x14ac:dyDescent="0.2">
      <c r="A13" s="364">
        <v>2</v>
      </c>
      <c r="B13" s="18" t="s">
        <v>901</v>
      </c>
      <c r="C13" s="143" t="s">
        <v>909</v>
      </c>
      <c r="D13" s="143" t="s">
        <v>909</v>
      </c>
      <c r="E13" s="143" t="s">
        <v>909</v>
      </c>
      <c r="F13" s="143" t="s">
        <v>909</v>
      </c>
      <c r="G13" s="143" t="s">
        <v>909</v>
      </c>
      <c r="H13" s="143" t="s">
        <v>909</v>
      </c>
      <c r="I13" s="143" t="s">
        <v>909</v>
      </c>
      <c r="J13" s="143" t="s">
        <v>909</v>
      </c>
    </row>
    <row r="14" spans="1:16" x14ac:dyDescent="0.2">
      <c r="A14" s="597">
        <v>3</v>
      </c>
      <c r="B14" s="18" t="s">
        <v>902</v>
      </c>
      <c r="C14" s="143" t="s">
        <v>909</v>
      </c>
      <c r="D14" s="143" t="s">
        <v>909</v>
      </c>
      <c r="E14" s="143" t="s">
        <v>909</v>
      </c>
      <c r="F14" s="143" t="s">
        <v>909</v>
      </c>
      <c r="G14" s="143" t="s">
        <v>909</v>
      </c>
      <c r="H14" s="143" t="s">
        <v>909</v>
      </c>
      <c r="I14" s="143" t="s">
        <v>909</v>
      </c>
      <c r="J14" s="143" t="s">
        <v>909</v>
      </c>
    </row>
    <row r="15" spans="1:16" x14ac:dyDescent="0.2">
      <c r="A15" s="597">
        <v>4</v>
      </c>
      <c r="B15" s="18" t="s">
        <v>903</v>
      </c>
      <c r="C15" s="143" t="s">
        <v>909</v>
      </c>
      <c r="D15" s="143" t="s">
        <v>909</v>
      </c>
      <c r="E15" s="143" t="s">
        <v>909</v>
      </c>
      <c r="F15" s="143" t="s">
        <v>909</v>
      </c>
      <c r="G15" s="143" t="s">
        <v>909</v>
      </c>
      <c r="H15" s="143" t="s">
        <v>909</v>
      </c>
      <c r="I15" s="143" t="s">
        <v>909</v>
      </c>
      <c r="J15" s="143" t="s">
        <v>909</v>
      </c>
    </row>
    <row r="16" spans="1:16" x14ac:dyDescent="0.2">
      <c r="A16" s="597">
        <v>5</v>
      </c>
      <c r="B16" s="18" t="s">
        <v>904</v>
      </c>
      <c r="C16" s="143" t="s">
        <v>909</v>
      </c>
      <c r="D16" s="143" t="s">
        <v>909</v>
      </c>
      <c r="E16" s="143" t="s">
        <v>909</v>
      </c>
      <c r="F16" s="143" t="s">
        <v>909</v>
      </c>
      <c r="G16" s="143" t="s">
        <v>909</v>
      </c>
      <c r="H16" s="143" t="s">
        <v>909</v>
      </c>
      <c r="I16" s="143" t="s">
        <v>909</v>
      </c>
      <c r="J16" s="143" t="s">
        <v>909</v>
      </c>
    </row>
    <row r="17" spans="1:28" x14ac:dyDescent="0.2">
      <c r="A17" s="597">
        <v>6</v>
      </c>
      <c r="B17" s="18" t="s">
        <v>905</v>
      </c>
      <c r="C17" s="143" t="s">
        <v>909</v>
      </c>
      <c r="D17" s="143" t="s">
        <v>909</v>
      </c>
      <c r="E17" s="143" t="s">
        <v>909</v>
      </c>
      <c r="F17" s="143" t="s">
        <v>909</v>
      </c>
      <c r="G17" s="143" t="s">
        <v>909</v>
      </c>
      <c r="H17" s="143" t="s">
        <v>909</v>
      </c>
      <c r="I17" s="143" t="s">
        <v>909</v>
      </c>
      <c r="J17" s="143" t="s">
        <v>909</v>
      </c>
    </row>
    <row r="18" spans="1:28" s="369" customFormat="1" x14ac:dyDescent="0.2">
      <c r="A18" s="597">
        <v>7</v>
      </c>
      <c r="B18" s="18" t="s">
        <v>907</v>
      </c>
      <c r="C18" s="143" t="s">
        <v>909</v>
      </c>
      <c r="D18" s="143" t="s">
        <v>909</v>
      </c>
      <c r="E18" s="143" t="s">
        <v>909</v>
      </c>
      <c r="F18" s="143" t="s">
        <v>909</v>
      </c>
      <c r="G18" s="143" t="s">
        <v>909</v>
      </c>
      <c r="H18" s="143" t="s">
        <v>909</v>
      </c>
      <c r="I18" s="143" t="s">
        <v>909</v>
      </c>
      <c r="J18" s="143" t="s">
        <v>909</v>
      </c>
    </row>
    <row r="19" spans="1:28" s="369" customFormat="1" x14ac:dyDescent="0.2">
      <c r="A19" s="597">
        <v>8</v>
      </c>
      <c r="B19" s="18" t="s">
        <v>906</v>
      </c>
      <c r="C19" s="143" t="s">
        <v>909</v>
      </c>
      <c r="D19" s="143" t="s">
        <v>909</v>
      </c>
      <c r="E19" s="143" t="s">
        <v>909</v>
      </c>
      <c r="F19" s="143" t="s">
        <v>909</v>
      </c>
      <c r="G19" s="143" t="s">
        <v>909</v>
      </c>
      <c r="H19" s="143" t="s">
        <v>909</v>
      </c>
      <c r="I19" s="143" t="s">
        <v>909</v>
      </c>
      <c r="J19" s="143" t="s">
        <v>909</v>
      </c>
    </row>
    <row r="20" spans="1:28" x14ac:dyDescent="0.2">
      <c r="A20" s="365" t="s">
        <v>17</v>
      </c>
      <c r="B20" s="25"/>
      <c r="C20" s="143" t="s">
        <v>909</v>
      </c>
      <c r="D20" s="143" t="s">
        <v>909</v>
      </c>
      <c r="E20" s="143" t="s">
        <v>909</v>
      </c>
      <c r="F20" s="143" t="s">
        <v>909</v>
      </c>
      <c r="G20" s="143" t="s">
        <v>909</v>
      </c>
      <c r="H20" s="143" t="s">
        <v>909</v>
      </c>
      <c r="I20" s="143" t="s">
        <v>909</v>
      </c>
      <c r="J20" s="143" t="s">
        <v>909</v>
      </c>
    </row>
    <row r="21" spans="1:28" x14ac:dyDescent="0.2">
      <c r="A21" s="11"/>
      <c r="B21" s="26"/>
      <c r="C21" s="26"/>
      <c r="D21" s="20"/>
      <c r="E21" s="20"/>
      <c r="F21" s="20"/>
      <c r="G21" s="20"/>
      <c r="H21" s="20"/>
      <c r="I21" s="20"/>
      <c r="J21" s="20"/>
    </row>
    <row r="22" spans="1:28" x14ac:dyDescent="0.2">
      <c r="A22" s="817" t="s">
        <v>712</v>
      </c>
      <c r="B22" s="817"/>
      <c r="C22" s="817"/>
      <c r="D22" s="817"/>
      <c r="E22" s="817"/>
      <c r="F22" s="817"/>
      <c r="G22" s="817"/>
      <c r="H22" s="817"/>
      <c r="I22" s="20"/>
      <c r="J22" s="20"/>
    </row>
    <row r="23" spans="1:28" s="545" customFormat="1" x14ac:dyDescent="0.2">
      <c r="A23" s="544"/>
      <c r="B23" s="544"/>
      <c r="C23" s="544"/>
      <c r="D23" s="544"/>
      <c r="E23" s="544"/>
      <c r="F23" s="544"/>
      <c r="G23" s="544"/>
      <c r="H23" s="544"/>
      <c r="I23" s="20"/>
      <c r="J23" s="20"/>
    </row>
    <row r="24" spans="1:28" x14ac:dyDescent="0.2">
      <c r="A24" s="11"/>
      <c r="B24" s="26"/>
      <c r="C24" s="26"/>
      <c r="D24" s="20"/>
      <c r="E24" s="20"/>
      <c r="F24" s="20"/>
      <c r="G24" s="20"/>
      <c r="H24" s="20"/>
      <c r="I24" s="20"/>
      <c r="J24" s="20"/>
    </row>
    <row r="25" spans="1:28" customFormat="1" ht="12.75" customHeight="1" x14ac:dyDescent="0.2">
      <c r="A25" s="452"/>
      <c r="B25" s="452"/>
      <c r="C25" s="452"/>
      <c r="D25" s="452"/>
      <c r="E25" s="452"/>
      <c r="F25" s="452"/>
      <c r="I25" s="359" t="s">
        <v>912</v>
      </c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545"/>
      <c r="W25" s="545"/>
    </row>
    <row r="26" spans="1:28" customFormat="1" ht="12.75" customHeight="1" x14ac:dyDescent="0.2">
      <c r="A26" s="14" t="s">
        <v>12</v>
      </c>
      <c r="B26" s="452"/>
      <c r="C26" s="452"/>
      <c r="D26" s="452"/>
      <c r="E26" s="452"/>
      <c r="F26" s="452"/>
      <c r="I26" s="359" t="s">
        <v>913</v>
      </c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  <c r="AB26" s="546"/>
    </row>
    <row r="27" spans="1:28" customFormat="1" x14ac:dyDescent="0.2">
      <c r="A27" s="14"/>
      <c r="B27" s="14"/>
      <c r="C27" s="14"/>
      <c r="D27" s="14"/>
      <c r="E27" s="14"/>
      <c r="F27" s="14"/>
      <c r="I27" s="359" t="s">
        <v>914</v>
      </c>
      <c r="K27" s="539"/>
      <c r="L27" s="539"/>
      <c r="M27" s="539"/>
      <c r="N27" s="14"/>
      <c r="O27" s="14"/>
      <c r="P27" s="14"/>
      <c r="Q27" s="14"/>
      <c r="V27" s="14"/>
      <c r="W27" s="14"/>
    </row>
    <row r="28" spans="1:28" customFormat="1" x14ac:dyDescent="0.2">
      <c r="H28" s="549" t="s">
        <v>82</v>
      </c>
    </row>
    <row r="32" spans="1:28" x14ac:dyDescent="0.2">
      <c r="A32" s="818"/>
      <c r="B32" s="818"/>
      <c r="C32" s="818"/>
      <c r="D32" s="818"/>
      <c r="E32" s="818"/>
      <c r="F32" s="818"/>
      <c r="G32" s="818"/>
      <c r="H32" s="818"/>
      <c r="I32" s="818"/>
      <c r="J32" s="818"/>
    </row>
    <row r="34" spans="1:10" x14ac:dyDescent="0.2">
      <c r="A34" s="818"/>
      <c r="B34" s="818"/>
      <c r="C34" s="818"/>
      <c r="D34" s="818"/>
      <c r="E34" s="818"/>
      <c r="F34" s="818"/>
      <c r="G34" s="818"/>
      <c r="H34" s="818"/>
      <c r="I34" s="818"/>
      <c r="J34" s="818"/>
    </row>
  </sheetData>
  <mergeCells count="13">
    <mergeCell ref="A32:J32"/>
    <mergeCell ref="A34:J34"/>
    <mergeCell ref="A9:A10"/>
    <mergeCell ref="B9:B10"/>
    <mergeCell ref="C9:F9"/>
    <mergeCell ref="G9:J9"/>
    <mergeCell ref="A22:H22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1.94" bottom="0" header="0.31496062992125984" footer="0.31496062992125984"/>
  <pageSetup paperSize="9" scale="9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zoomScaleNormal="100" zoomScaleSheetLayoutView="78" workbookViewId="0"/>
  </sheetViews>
  <sheetFormatPr defaultColWidth="9.140625" defaultRowHeight="12.75" x14ac:dyDescent="0.2"/>
  <cols>
    <col min="1" max="1" width="7.42578125" style="15" customWidth="1"/>
    <col min="2" max="2" width="17.140625" style="15" customWidth="1"/>
    <col min="3" max="3" width="11" style="15" customWidth="1"/>
    <col min="4" max="4" width="10" style="15" customWidth="1"/>
    <col min="5" max="5" width="13.140625" style="15" customWidth="1"/>
    <col min="6" max="6" width="14.28515625" style="15" customWidth="1"/>
    <col min="7" max="7" width="13.28515625" style="15" customWidth="1"/>
    <col min="8" max="8" width="14.7109375" style="15" customWidth="1"/>
    <col min="9" max="9" width="16.7109375" style="15" customWidth="1"/>
    <col min="10" max="10" width="19.28515625" style="15" customWidth="1"/>
    <col min="11" max="16384" width="9.140625" style="15"/>
  </cols>
  <sheetData>
    <row r="1" spans="1:16" customFormat="1" x14ac:dyDescent="0.2">
      <c r="E1" s="723"/>
      <c r="F1" s="723"/>
      <c r="G1" s="723"/>
      <c r="H1" s="723"/>
      <c r="I1" s="723"/>
      <c r="J1" s="128" t="s">
        <v>429</v>
      </c>
    </row>
    <row r="2" spans="1:16" customFormat="1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6" customFormat="1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</row>
    <row r="4" spans="1:16" customFormat="1" ht="14.25" customHeight="1" x14ac:dyDescent="0.2"/>
    <row r="5" spans="1:16" ht="31.5" customHeight="1" x14ac:dyDescent="0.25">
      <c r="A5" s="801" t="s">
        <v>803</v>
      </c>
      <c r="B5" s="801"/>
      <c r="C5" s="801"/>
      <c r="D5" s="801"/>
      <c r="E5" s="801"/>
      <c r="F5" s="801"/>
      <c r="G5" s="801"/>
      <c r="H5" s="801"/>
      <c r="I5" s="801"/>
      <c r="J5" s="801"/>
    </row>
    <row r="6" spans="1:16" ht="13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6" ht="0.75" customHeight="1" x14ac:dyDescent="0.2"/>
    <row r="8" spans="1:16" x14ac:dyDescent="0.2">
      <c r="A8" s="722" t="s">
        <v>970</v>
      </c>
      <c r="B8" s="722"/>
      <c r="C8" s="27"/>
      <c r="H8" s="789" t="s">
        <v>829</v>
      </c>
      <c r="I8" s="789"/>
      <c r="J8" s="789"/>
    </row>
    <row r="9" spans="1:16" x14ac:dyDescent="0.2">
      <c r="A9" s="782" t="s">
        <v>2</v>
      </c>
      <c r="B9" s="782" t="s">
        <v>3</v>
      </c>
      <c r="C9" s="697" t="s">
        <v>798</v>
      </c>
      <c r="D9" s="737"/>
      <c r="E9" s="737"/>
      <c r="F9" s="698"/>
      <c r="G9" s="697" t="s">
        <v>102</v>
      </c>
      <c r="H9" s="737"/>
      <c r="I9" s="737"/>
      <c r="J9" s="698"/>
      <c r="O9" s="18"/>
      <c r="P9" s="20"/>
    </row>
    <row r="10" spans="1:16" ht="53.25" customHeight="1" x14ac:dyDescent="0.2">
      <c r="A10" s="782"/>
      <c r="B10" s="782"/>
      <c r="C10" s="301" t="s">
        <v>181</v>
      </c>
      <c r="D10" s="301" t="s">
        <v>15</v>
      </c>
      <c r="E10" s="321" t="s">
        <v>362</v>
      </c>
      <c r="F10" s="303" t="s">
        <v>198</v>
      </c>
      <c r="G10" s="301" t="s">
        <v>181</v>
      </c>
      <c r="H10" s="317" t="s">
        <v>16</v>
      </c>
      <c r="I10" s="318" t="s">
        <v>710</v>
      </c>
      <c r="J10" s="301" t="s">
        <v>711</v>
      </c>
    </row>
    <row r="11" spans="1:16" x14ac:dyDescent="0.2">
      <c r="A11" s="301">
        <v>1</v>
      </c>
      <c r="B11" s="301">
        <v>2</v>
      </c>
      <c r="C11" s="301">
        <v>3</v>
      </c>
      <c r="D11" s="301">
        <v>4</v>
      </c>
      <c r="E11" s="301">
        <v>5</v>
      </c>
      <c r="F11" s="303">
        <v>6</v>
      </c>
      <c r="G11" s="301">
        <v>7</v>
      </c>
      <c r="H11" s="304">
        <v>8</v>
      </c>
      <c r="I11" s="301">
        <v>9</v>
      </c>
      <c r="J11" s="301">
        <v>10</v>
      </c>
    </row>
    <row r="12" spans="1:16" x14ac:dyDescent="0.2">
      <c r="A12" s="364">
        <v>1</v>
      </c>
      <c r="B12" s="18" t="s">
        <v>900</v>
      </c>
      <c r="C12" s="143" t="s">
        <v>909</v>
      </c>
      <c r="D12" s="143" t="s">
        <v>909</v>
      </c>
      <c r="E12" s="143" t="s">
        <v>909</v>
      </c>
      <c r="F12" s="143" t="s">
        <v>909</v>
      </c>
      <c r="G12" s="143" t="s">
        <v>909</v>
      </c>
      <c r="H12" s="143" t="s">
        <v>909</v>
      </c>
      <c r="I12" s="143" t="s">
        <v>909</v>
      </c>
      <c r="J12" s="143" t="s">
        <v>909</v>
      </c>
    </row>
    <row r="13" spans="1:16" x14ac:dyDescent="0.2">
      <c r="A13" s="364">
        <v>2</v>
      </c>
      <c r="B13" s="18" t="s">
        <v>901</v>
      </c>
      <c r="C13" s="143" t="s">
        <v>909</v>
      </c>
      <c r="D13" s="143" t="s">
        <v>909</v>
      </c>
      <c r="E13" s="143" t="s">
        <v>909</v>
      </c>
      <c r="F13" s="143" t="s">
        <v>909</v>
      </c>
      <c r="G13" s="143" t="s">
        <v>909</v>
      </c>
      <c r="H13" s="143" t="s">
        <v>909</v>
      </c>
      <c r="I13" s="143" t="s">
        <v>909</v>
      </c>
      <c r="J13" s="143" t="s">
        <v>909</v>
      </c>
    </row>
    <row r="14" spans="1:16" x14ac:dyDescent="0.2">
      <c r="A14" s="597">
        <v>3</v>
      </c>
      <c r="B14" s="18" t="s">
        <v>902</v>
      </c>
      <c r="C14" s="143" t="s">
        <v>909</v>
      </c>
      <c r="D14" s="143" t="s">
        <v>909</v>
      </c>
      <c r="E14" s="143" t="s">
        <v>909</v>
      </c>
      <c r="F14" s="143" t="s">
        <v>909</v>
      </c>
      <c r="G14" s="143" t="s">
        <v>909</v>
      </c>
      <c r="H14" s="143" t="s">
        <v>909</v>
      </c>
      <c r="I14" s="143" t="s">
        <v>909</v>
      </c>
      <c r="J14" s="143" t="s">
        <v>909</v>
      </c>
    </row>
    <row r="15" spans="1:16" x14ac:dyDescent="0.2">
      <c r="A15" s="597">
        <v>4</v>
      </c>
      <c r="B15" s="18" t="s">
        <v>903</v>
      </c>
      <c r="C15" s="143" t="s">
        <v>909</v>
      </c>
      <c r="D15" s="143" t="s">
        <v>909</v>
      </c>
      <c r="E15" s="143" t="s">
        <v>909</v>
      </c>
      <c r="F15" s="143" t="s">
        <v>909</v>
      </c>
      <c r="G15" s="143" t="s">
        <v>909</v>
      </c>
      <c r="H15" s="143" t="s">
        <v>909</v>
      </c>
      <c r="I15" s="143" t="s">
        <v>909</v>
      </c>
      <c r="J15" s="143" t="s">
        <v>909</v>
      </c>
    </row>
    <row r="16" spans="1:16" x14ac:dyDescent="0.2">
      <c r="A16" s="597">
        <v>5</v>
      </c>
      <c r="B16" s="18" t="s">
        <v>904</v>
      </c>
      <c r="C16" s="143" t="s">
        <v>909</v>
      </c>
      <c r="D16" s="143" t="s">
        <v>909</v>
      </c>
      <c r="E16" s="143" t="s">
        <v>909</v>
      </c>
      <c r="F16" s="143" t="s">
        <v>909</v>
      </c>
      <c r="G16" s="143" t="s">
        <v>909</v>
      </c>
      <c r="H16" s="143" t="s">
        <v>909</v>
      </c>
      <c r="I16" s="143" t="s">
        <v>909</v>
      </c>
      <c r="J16" s="143" t="s">
        <v>909</v>
      </c>
    </row>
    <row r="17" spans="1:28" x14ac:dyDescent="0.2">
      <c r="A17" s="597">
        <v>6</v>
      </c>
      <c r="B17" s="18" t="s">
        <v>905</v>
      </c>
      <c r="C17" s="143" t="s">
        <v>909</v>
      </c>
      <c r="D17" s="143" t="s">
        <v>909</v>
      </c>
      <c r="E17" s="143" t="s">
        <v>909</v>
      </c>
      <c r="F17" s="143" t="s">
        <v>909</v>
      </c>
      <c r="G17" s="143" t="s">
        <v>909</v>
      </c>
      <c r="H17" s="143" t="s">
        <v>909</v>
      </c>
      <c r="I17" s="143" t="s">
        <v>909</v>
      </c>
      <c r="J17" s="143" t="s">
        <v>909</v>
      </c>
    </row>
    <row r="18" spans="1:28" s="369" customFormat="1" x14ac:dyDescent="0.2">
      <c r="A18" s="597">
        <v>7</v>
      </c>
      <c r="B18" s="18" t="s">
        <v>907</v>
      </c>
      <c r="C18" s="143" t="s">
        <v>909</v>
      </c>
      <c r="D18" s="143" t="s">
        <v>909</v>
      </c>
      <c r="E18" s="143" t="s">
        <v>909</v>
      </c>
      <c r="F18" s="143" t="s">
        <v>909</v>
      </c>
      <c r="G18" s="143" t="s">
        <v>909</v>
      </c>
      <c r="H18" s="143" t="s">
        <v>909</v>
      </c>
      <c r="I18" s="143" t="s">
        <v>909</v>
      </c>
      <c r="J18" s="143" t="s">
        <v>909</v>
      </c>
    </row>
    <row r="19" spans="1:28" s="369" customFormat="1" x14ac:dyDescent="0.2">
      <c r="A19" s="597">
        <v>8</v>
      </c>
      <c r="B19" s="18" t="s">
        <v>906</v>
      </c>
      <c r="C19" s="143" t="s">
        <v>909</v>
      </c>
      <c r="D19" s="143" t="s">
        <v>909</v>
      </c>
      <c r="E19" s="143" t="s">
        <v>909</v>
      </c>
      <c r="F19" s="143" t="s">
        <v>909</v>
      </c>
      <c r="G19" s="143" t="s">
        <v>909</v>
      </c>
      <c r="H19" s="143" t="s">
        <v>909</v>
      </c>
      <c r="I19" s="143" t="s">
        <v>909</v>
      </c>
      <c r="J19" s="143" t="s">
        <v>909</v>
      </c>
    </row>
    <row r="20" spans="1:28" x14ac:dyDescent="0.2">
      <c r="A20" s="365" t="s">
        <v>17</v>
      </c>
      <c r="B20" s="25"/>
      <c r="C20" s="143" t="s">
        <v>909</v>
      </c>
      <c r="D20" s="143" t="s">
        <v>909</v>
      </c>
      <c r="E20" s="143" t="s">
        <v>909</v>
      </c>
      <c r="F20" s="143" t="s">
        <v>909</v>
      </c>
      <c r="G20" s="143" t="s">
        <v>909</v>
      </c>
      <c r="H20" s="143" t="s">
        <v>909</v>
      </c>
      <c r="I20" s="143" t="s">
        <v>909</v>
      </c>
      <c r="J20" s="143" t="s">
        <v>909</v>
      </c>
    </row>
    <row r="21" spans="1:28" x14ac:dyDescent="0.2">
      <c r="A21" s="11"/>
      <c r="B21" s="26"/>
      <c r="C21" s="26"/>
      <c r="D21" s="20"/>
      <c r="E21" s="20"/>
      <c r="F21" s="20"/>
      <c r="G21" s="20"/>
      <c r="H21" s="20"/>
      <c r="I21" s="20"/>
      <c r="J21" s="20"/>
    </row>
    <row r="22" spans="1:28" x14ac:dyDescent="0.2">
      <c r="A22" s="817" t="s">
        <v>712</v>
      </c>
      <c r="B22" s="817"/>
      <c r="C22" s="817"/>
      <c r="D22" s="817"/>
      <c r="E22" s="817"/>
      <c r="F22" s="817"/>
      <c r="G22" s="817"/>
      <c r="H22" s="817"/>
      <c r="I22" s="20"/>
      <c r="J22" s="20"/>
    </row>
    <row r="23" spans="1:28" x14ac:dyDescent="0.2">
      <c r="A23" s="11"/>
      <c r="B23" s="26"/>
      <c r="C23" s="26"/>
      <c r="D23" s="20"/>
      <c r="E23" s="20"/>
      <c r="F23" s="20"/>
      <c r="G23" s="20"/>
      <c r="H23" s="20"/>
      <c r="I23" s="20"/>
      <c r="J23" s="20"/>
    </row>
    <row r="24" spans="1:28" customFormat="1" ht="12.75" customHeight="1" x14ac:dyDescent="0.2">
      <c r="A24" s="452"/>
      <c r="B24" s="452"/>
      <c r="C24" s="452"/>
      <c r="D24" s="452"/>
      <c r="E24" s="452"/>
      <c r="F24" s="452"/>
      <c r="I24" s="359" t="s">
        <v>912</v>
      </c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545"/>
      <c r="W24" s="545"/>
    </row>
    <row r="25" spans="1:28" customFormat="1" ht="12.75" customHeight="1" x14ac:dyDescent="0.2">
      <c r="A25" s="14" t="s">
        <v>12</v>
      </c>
      <c r="B25" s="452"/>
      <c r="C25" s="452"/>
      <c r="D25" s="452"/>
      <c r="E25" s="452"/>
      <c r="F25" s="452"/>
      <c r="I25" s="359" t="s">
        <v>913</v>
      </c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  <c r="AA25" s="546"/>
      <c r="AB25" s="546"/>
    </row>
    <row r="26" spans="1:28" customFormat="1" x14ac:dyDescent="0.2">
      <c r="A26" s="14"/>
      <c r="B26" s="14"/>
      <c r="C26" s="14"/>
      <c r="D26" s="14"/>
      <c r="E26" s="14"/>
      <c r="F26" s="14"/>
      <c r="I26" s="359" t="s">
        <v>914</v>
      </c>
      <c r="K26" s="539"/>
      <c r="L26" s="539"/>
      <c r="M26" s="539"/>
      <c r="N26" s="14"/>
      <c r="O26" s="14"/>
      <c r="P26" s="14"/>
      <c r="Q26" s="14"/>
      <c r="V26" s="14"/>
      <c r="W26" s="14"/>
    </row>
    <row r="27" spans="1:28" customFormat="1" x14ac:dyDescent="0.2">
      <c r="H27" s="549" t="s">
        <v>82</v>
      </c>
    </row>
    <row r="31" spans="1:28" x14ac:dyDescent="0.2">
      <c r="A31" s="818"/>
      <c r="B31" s="818"/>
      <c r="C31" s="818"/>
      <c r="D31" s="818"/>
      <c r="E31" s="818"/>
      <c r="F31" s="818"/>
      <c r="G31" s="818"/>
      <c r="H31" s="818"/>
      <c r="I31" s="818"/>
      <c r="J31" s="818"/>
    </row>
    <row r="33" spans="1:10" x14ac:dyDescent="0.2">
      <c r="A33" s="818"/>
      <c r="B33" s="818"/>
      <c r="C33" s="818"/>
      <c r="D33" s="818"/>
      <c r="E33" s="818"/>
      <c r="F33" s="818"/>
      <c r="G33" s="818"/>
      <c r="H33" s="818"/>
      <c r="I33" s="818"/>
      <c r="J33" s="818"/>
    </row>
  </sheetData>
  <mergeCells count="13">
    <mergeCell ref="A31:J31"/>
    <mergeCell ref="A33:J33"/>
    <mergeCell ref="A9:A10"/>
    <mergeCell ref="B9:B10"/>
    <mergeCell ref="C9:F9"/>
    <mergeCell ref="G9:J9"/>
    <mergeCell ref="A22:H22"/>
    <mergeCell ref="E1:I1"/>
    <mergeCell ref="A2:J2"/>
    <mergeCell ref="A3:J3"/>
    <mergeCell ref="A5:J5"/>
    <mergeCell ref="A8:B8"/>
    <mergeCell ref="H8:J8"/>
  </mergeCells>
  <printOptions horizontalCentered="1"/>
  <pageMargins left="0.70866141732283472" right="0.70866141732283472" top="1.96" bottom="0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zoomScaleNormal="100" zoomScaleSheetLayoutView="120" workbookViewId="0">
      <selection sqref="A1:D1"/>
    </sheetView>
  </sheetViews>
  <sheetFormatPr defaultRowHeight="12.75" x14ac:dyDescent="0.2"/>
  <cols>
    <col min="1" max="1" width="8.7109375" customWidth="1"/>
    <col min="2" max="2" width="11.7109375" customWidth="1"/>
    <col min="3" max="3" width="114.5703125" customWidth="1"/>
  </cols>
  <sheetData>
    <row r="1" spans="1:7" ht="21.75" customHeight="1" x14ac:dyDescent="0.25">
      <c r="A1" s="689" t="s">
        <v>549</v>
      </c>
      <c r="B1" s="689"/>
      <c r="C1" s="689"/>
      <c r="D1" s="689"/>
      <c r="E1" s="258"/>
      <c r="F1" s="258"/>
      <c r="G1" s="258"/>
    </row>
    <row r="2" spans="1:7" x14ac:dyDescent="0.2">
      <c r="A2" s="3" t="s">
        <v>72</v>
      </c>
      <c r="B2" s="3" t="s">
        <v>550</v>
      </c>
      <c r="C2" s="3" t="s">
        <v>551</v>
      </c>
    </row>
    <row r="3" spans="1:7" x14ac:dyDescent="0.2">
      <c r="A3" s="8">
        <v>1</v>
      </c>
      <c r="B3" s="308" t="s">
        <v>552</v>
      </c>
      <c r="C3" s="308" t="s">
        <v>759</v>
      </c>
    </row>
    <row r="4" spans="1:7" x14ac:dyDescent="0.2">
      <c r="A4" s="8">
        <v>2</v>
      </c>
      <c r="B4" s="308" t="s">
        <v>553</v>
      </c>
      <c r="C4" s="308" t="s">
        <v>760</v>
      </c>
    </row>
    <row r="5" spans="1:7" x14ac:dyDescent="0.2">
      <c r="A5" s="8">
        <v>3</v>
      </c>
      <c r="B5" s="308" t="s">
        <v>554</v>
      </c>
      <c r="C5" s="308" t="s">
        <v>761</v>
      </c>
    </row>
    <row r="6" spans="1:7" x14ac:dyDescent="0.2">
      <c r="A6" s="8">
        <v>4</v>
      </c>
      <c r="B6" s="308" t="s">
        <v>898</v>
      </c>
      <c r="C6" s="308" t="s">
        <v>899</v>
      </c>
    </row>
    <row r="7" spans="1:7" x14ac:dyDescent="0.2">
      <c r="A7" s="8">
        <v>5</v>
      </c>
      <c r="B7" s="308" t="s">
        <v>555</v>
      </c>
      <c r="C7" s="308" t="s">
        <v>762</v>
      </c>
    </row>
    <row r="8" spans="1:7" x14ac:dyDescent="0.2">
      <c r="A8" s="8">
        <v>6</v>
      </c>
      <c r="B8" s="308" t="s">
        <v>556</v>
      </c>
      <c r="C8" s="308" t="s">
        <v>763</v>
      </c>
    </row>
    <row r="9" spans="1:7" x14ac:dyDescent="0.2">
      <c r="A9" s="8">
        <v>7</v>
      </c>
      <c r="B9" s="308" t="s">
        <v>557</v>
      </c>
      <c r="C9" s="308" t="s">
        <v>764</v>
      </c>
    </row>
    <row r="10" spans="1:7" x14ac:dyDescent="0.2">
      <c r="A10" s="8">
        <v>8</v>
      </c>
      <c r="B10" s="308" t="s">
        <v>558</v>
      </c>
      <c r="C10" s="308" t="s">
        <v>765</v>
      </c>
    </row>
    <row r="11" spans="1:7" x14ac:dyDescent="0.2">
      <c r="A11" s="8">
        <v>9</v>
      </c>
      <c r="B11" s="308" t="s">
        <v>559</v>
      </c>
      <c r="C11" s="308" t="s">
        <v>766</v>
      </c>
    </row>
    <row r="12" spans="1:7" x14ac:dyDescent="0.2">
      <c r="A12" s="8">
        <v>10</v>
      </c>
      <c r="B12" s="308" t="s">
        <v>560</v>
      </c>
      <c r="C12" s="308" t="s">
        <v>767</v>
      </c>
    </row>
    <row r="13" spans="1:7" x14ac:dyDescent="0.2">
      <c r="A13" s="8">
        <v>11</v>
      </c>
      <c r="B13" s="308" t="s">
        <v>678</v>
      </c>
      <c r="C13" s="308" t="s">
        <v>679</v>
      </c>
    </row>
    <row r="14" spans="1:7" x14ac:dyDescent="0.2">
      <c r="A14" s="8">
        <v>12</v>
      </c>
      <c r="B14" s="308" t="s">
        <v>561</v>
      </c>
      <c r="C14" s="308" t="s">
        <v>768</v>
      </c>
    </row>
    <row r="15" spans="1:7" x14ac:dyDescent="0.2">
      <c r="A15" s="8">
        <v>13</v>
      </c>
      <c r="B15" s="308" t="s">
        <v>562</v>
      </c>
      <c r="C15" s="308" t="s">
        <v>769</v>
      </c>
    </row>
    <row r="16" spans="1:7" x14ac:dyDescent="0.2">
      <c r="A16" s="8">
        <v>14</v>
      </c>
      <c r="B16" s="308" t="s">
        <v>563</v>
      </c>
      <c r="C16" s="308" t="s">
        <v>770</v>
      </c>
    </row>
    <row r="17" spans="1:3" x14ac:dyDescent="0.2">
      <c r="A17" s="8">
        <v>15</v>
      </c>
      <c r="B17" s="308" t="s">
        <v>564</v>
      </c>
      <c r="C17" s="308" t="s">
        <v>771</v>
      </c>
    </row>
    <row r="18" spans="1:3" x14ac:dyDescent="0.2">
      <c r="A18" s="8">
        <v>16</v>
      </c>
      <c r="B18" s="308" t="s">
        <v>565</v>
      </c>
      <c r="C18" s="308" t="s">
        <v>772</v>
      </c>
    </row>
    <row r="19" spans="1:3" x14ac:dyDescent="0.2">
      <c r="A19" s="8">
        <v>17</v>
      </c>
      <c r="B19" s="308" t="s">
        <v>566</v>
      </c>
      <c r="C19" s="308" t="s">
        <v>773</v>
      </c>
    </row>
    <row r="20" spans="1:3" x14ac:dyDescent="0.2">
      <c r="A20" s="8">
        <v>18</v>
      </c>
      <c r="B20" s="308" t="s">
        <v>567</v>
      </c>
      <c r="C20" s="308" t="s">
        <v>774</v>
      </c>
    </row>
    <row r="21" spans="1:3" x14ac:dyDescent="0.2">
      <c r="A21" s="8">
        <v>19</v>
      </c>
      <c r="B21" s="308" t="s">
        <v>568</v>
      </c>
      <c r="C21" s="308" t="s">
        <v>775</v>
      </c>
    </row>
    <row r="22" spans="1:3" x14ac:dyDescent="0.2">
      <c r="A22" s="8">
        <v>20</v>
      </c>
      <c r="B22" s="308" t="s">
        <v>569</v>
      </c>
      <c r="C22" s="308" t="s">
        <v>776</v>
      </c>
    </row>
    <row r="23" spans="1:3" x14ac:dyDescent="0.2">
      <c r="A23" s="8">
        <v>21</v>
      </c>
      <c r="B23" s="308" t="s">
        <v>570</v>
      </c>
      <c r="C23" s="308" t="s">
        <v>777</v>
      </c>
    </row>
    <row r="24" spans="1:3" x14ac:dyDescent="0.2">
      <c r="A24" s="8">
        <v>22</v>
      </c>
      <c r="B24" s="308" t="s">
        <v>571</v>
      </c>
      <c r="C24" s="308" t="s">
        <v>778</v>
      </c>
    </row>
    <row r="25" spans="1:3" x14ac:dyDescent="0.2">
      <c r="A25" s="8">
        <v>23</v>
      </c>
      <c r="B25" s="308" t="s">
        <v>572</v>
      </c>
      <c r="C25" s="308" t="s">
        <v>779</v>
      </c>
    </row>
    <row r="26" spans="1:3" x14ac:dyDescent="0.2">
      <c r="A26" s="8">
        <v>24</v>
      </c>
      <c r="B26" s="308" t="s">
        <v>573</v>
      </c>
      <c r="C26" s="308" t="s">
        <v>780</v>
      </c>
    </row>
    <row r="27" spans="1:3" x14ac:dyDescent="0.2">
      <c r="A27" s="8">
        <v>25</v>
      </c>
      <c r="B27" s="308" t="s">
        <v>574</v>
      </c>
      <c r="C27" s="308" t="s">
        <v>781</v>
      </c>
    </row>
    <row r="28" spans="1:3" x14ac:dyDescent="0.2">
      <c r="A28" s="8">
        <v>26</v>
      </c>
      <c r="B28" s="308" t="s">
        <v>575</v>
      </c>
      <c r="C28" s="308" t="s">
        <v>782</v>
      </c>
    </row>
    <row r="29" spans="1:3" x14ac:dyDescent="0.2">
      <c r="A29" s="8">
        <v>27</v>
      </c>
      <c r="B29" s="308" t="s">
        <v>576</v>
      </c>
      <c r="C29" s="308" t="s">
        <v>783</v>
      </c>
    </row>
    <row r="30" spans="1:3" x14ac:dyDescent="0.2">
      <c r="A30" s="8">
        <v>28</v>
      </c>
      <c r="B30" s="308" t="s">
        <v>577</v>
      </c>
      <c r="C30" s="308" t="s">
        <v>578</v>
      </c>
    </row>
    <row r="31" spans="1:3" x14ac:dyDescent="0.2">
      <c r="A31" s="8">
        <v>29</v>
      </c>
      <c r="B31" s="308" t="s">
        <v>579</v>
      </c>
      <c r="C31" s="308" t="s">
        <v>580</v>
      </c>
    </row>
    <row r="32" spans="1:3" x14ac:dyDescent="0.2">
      <c r="A32" s="8">
        <v>30</v>
      </c>
      <c r="B32" s="308" t="s">
        <v>581</v>
      </c>
      <c r="C32" s="308" t="s">
        <v>582</v>
      </c>
    </row>
    <row r="33" spans="1:3" x14ac:dyDescent="0.2">
      <c r="A33" s="8">
        <v>31</v>
      </c>
      <c r="B33" s="308" t="s">
        <v>677</v>
      </c>
      <c r="C33" s="308" t="s">
        <v>676</v>
      </c>
    </row>
    <row r="34" spans="1:3" x14ac:dyDescent="0.2">
      <c r="A34" s="8">
        <v>32</v>
      </c>
      <c r="B34" s="308" t="s">
        <v>724</v>
      </c>
      <c r="C34" s="308" t="s">
        <v>725</v>
      </c>
    </row>
    <row r="35" spans="1:3" x14ac:dyDescent="0.2">
      <c r="A35" s="8">
        <v>33</v>
      </c>
      <c r="B35" s="308" t="s">
        <v>583</v>
      </c>
      <c r="C35" s="308" t="s">
        <v>584</v>
      </c>
    </row>
    <row r="36" spans="1:3" x14ac:dyDescent="0.2">
      <c r="A36" s="8">
        <v>34</v>
      </c>
      <c r="B36" s="308" t="s">
        <v>585</v>
      </c>
      <c r="C36" s="308" t="s">
        <v>584</v>
      </c>
    </row>
    <row r="37" spans="1:3" x14ac:dyDescent="0.2">
      <c r="A37" s="8">
        <v>35</v>
      </c>
      <c r="B37" s="308" t="s">
        <v>586</v>
      </c>
      <c r="C37" s="308" t="s">
        <v>587</v>
      </c>
    </row>
    <row r="38" spans="1:3" x14ac:dyDescent="0.2">
      <c r="A38" s="8">
        <v>36</v>
      </c>
      <c r="B38" s="308" t="s">
        <v>588</v>
      </c>
      <c r="C38" s="308" t="s">
        <v>589</v>
      </c>
    </row>
    <row r="39" spans="1:3" x14ac:dyDescent="0.2">
      <c r="A39" s="8">
        <v>37</v>
      </c>
      <c r="B39" s="308" t="s">
        <v>590</v>
      </c>
      <c r="C39" s="308" t="s">
        <v>591</v>
      </c>
    </row>
    <row r="40" spans="1:3" x14ac:dyDescent="0.2">
      <c r="A40" s="8">
        <v>38</v>
      </c>
      <c r="B40" s="308" t="s">
        <v>592</v>
      </c>
      <c r="C40" s="308" t="s">
        <v>593</v>
      </c>
    </row>
    <row r="41" spans="1:3" x14ac:dyDescent="0.2">
      <c r="A41" s="8">
        <v>39</v>
      </c>
      <c r="B41" s="308" t="s">
        <v>594</v>
      </c>
      <c r="C41" s="308" t="s">
        <v>595</v>
      </c>
    </row>
    <row r="42" spans="1:3" x14ac:dyDescent="0.2">
      <c r="A42" s="8">
        <v>40</v>
      </c>
      <c r="B42" s="308" t="s">
        <v>596</v>
      </c>
      <c r="C42" s="308" t="s">
        <v>597</v>
      </c>
    </row>
    <row r="43" spans="1:3" x14ac:dyDescent="0.2">
      <c r="A43" s="8">
        <v>41</v>
      </c>
      <c r="B43" s="308" t="s">
        <v>598</v>
      </c>
      <c r="C43" s="308" t="s">
        <v>599</v>
      </c>
    </row>
    <row r="44" spans="1:3" x14ac:dyDescent="0.2">
      <c r="A44" s="8">
        <v>42</v>
      </c>
      <c r="B44" s="308" t="s">
        <v>600</v>
      </c>
      <c r="C44" s="308" t="s">
        <v>784</v>
      </c>
    </row>
    <row r="45" spans="1:3" x14ac:dyDescent="0.2">
      <c r="A45" s="8">
        <v>43</v>
      </c>
      <c r="B45" s="308" t="s">
        <v>601</v>
      </c>
      <c r="C45" s="308" t="s">
        <v>602</v>
      </c>
    </row>
    <row r="46" spans="1:3" x14ac:dyDescent="0.2">
      <c r="A46" s="8">
        <v>44</v>
      </c>
      <c r="B46" s="308" t="s">
        <v>603</v>
      </c>
      <c r="C46" s="308" t="s">
        <v>604</v>
      </c>
    </row>
    <row r="47" spans="1:3" x14ac:dyDescent="0.2">
      <c r="A47" s="8">
        <v>45</v>
      </c>
      <c r="B47" s="308" t="s">
        <v>605</v>
      </c>
      <c r="C47" s="308" t="s">
        <v>606</v>
      </c>
    </row>
    <row r="48" spans="1:3" x14ac:dyDescent="0.2">
      <c r="A48" s="8">
        <v>46</v>
      </c>
      <c r="B48" s="308" t="s">
        <v>607</v>
      </c>
      <c r="C48" s="308" t="s">
        <v>608</v>
      </c>
    </row>
    <row r="49" spans="1:3" x14ac:dyDescent="0.2">
      <c r="A49" s="8">
        <v>47</v>
      </c>
      <c r="B49" s="308" t="s">
        <v>609</v>
      </c>
      <c r="C49" s="308" t="s">
        <v>610</v>
      </c>
    </row>
    <row r="50" spans="1:3" x14ac:dyDescent="0.2">
      <c r="A50" s="8">
        <v>48</v>
      </c>
      <c r="B50" s="308" t="s">
        <v>611</v>
      </c>
      <c r="C50" s="308" t="s">
        <v>785</v>
      </c>
    </row>
    <row r="51" spans="1:3" x14ac:dyDescent="0.2">
      <c r="A51" s="8">
        <v>49</v>
      </c>
      <c r="B51" s="308" t="s">
        <v>612</v>
      </c>
      <c r="C51" s="308" t="s">
        <v>786</v>
      </c>
    </row>
    <row r="52" spans="1:3" x14ac:dyDescent="0.2">
      <c r="A52" s="8">
        <v>50</v>
      </c>
      <c r="B52" s="308" t="s">
        <v>613</v>
      </c>
      <c r="C52" s="308" t="s">
        <v>614</v>
      </c>
    </row>
    <row r="53" spans="1:3" x14ac:dyDescent="0.2">
      <c r="A53" s="8">
        <v>51</v>
      </c>
      <c r="B53" s="308" t="s">
        <v>615</v>
      </c>
      <c r="C53" s="308" t="s">
        <v>616</v>
      </c>
    </row>
    <row r="54" spans="1:3" x14ac:dyDescent="0.2">
      <c r="A54" s="8">
        <v>52</v>
      </c>
      <c r="B54" s="308" t="s">
        <v>617</v>
      </c>
      <c r="C54" s="308" t="s">
        <v>727</v>
      </c>
    </row>
    <row r="55" spans="1:3" x14ac:dyDescent="0.2">
      <c r="A55" s="8">
        <v>53</v>
      </c>
      <c r="B55" s="308" t="s">
        <v>618</v>
      </c>
      <c r="C55" s="308" t="s">
        <v>728</v>
      </c>
    </row>
    <row r="56" spans="1:3" x14ac:dyDescent="0.2">
      <c r="A56" s="8">
        <v>54</v>
      </c>
      <c r="B56" s="308" t="s">
        <v>619</v>
      </c>
      <c r="C56" s="308" t="s">
        <v>729</v>
      </c>
    </row>
    <row r="57" spans="1:3" x14ac:dyDescent="0.2">
      <c r="A57" s="8">
        <v>55</v>
      </c>
      <c r="B57" s="308" t="s">
        <v>620</v>
      </c>
      <c r="C57" s="308" t="s">
        <v>730</v>
      </c>
    </row>
    <row r="58" spans="1:3" x14ac:dyDescent="0.2">
      <c r="A58" s="8">
        <v>56</v>
      </c>
      <c r="B58" s="308" t="s">
        <v>621</v>
      </c>
      <c r="C58" s="308" t="s">
        <v>731</v>
      </c>
    </row>
    <row r="59" spans="1:3" x14ac:dyDescent="0.2">
      <c r="A59" s="8">
        <v>57</v>
      </c>
      <c r="B59" s="308" t="s">
        <v>622</v>
      </c>
      <c r="C59" s="473" t="s">
        <v>732</v>
      </c>
    </row>
    <row r="60" spans="1:3" x14ac:dyDescent="0.2">
      <c r="A60" s="8">
        <v>58</v>
      </c>
      <c r="B60" s="308" t="s">
        <v>623</v>
      </c>
      <c r="C60" s="308" t="s">
        <v>733</v>
      </c>
    </row>
    <row r="61" spans="1:3" x14ac:dyDescent="0.2">
      <c r="A61" s="8">
        <v>59</v>
      </c>
      <c r="B61" s="308" t="s">
        <v>624</v>
      </c>
      <c r="C61" s="308" t="s">
        <v>734</v>
      </c>
    </row>
    <row r="62" spans="1:3" x14ac:dyDescent="0.2">
      <c r="A62" s="8">
        <v>60</v>
      </c>
      <c r="B62" s="308" t="s">
        <v>625</v>
      </c>
      <c r="C62" s="308" t="s">
        <v>735</v>
      </c>
    </row>
    <row r="63" spans="1:3" x14ac:dyDescent="0.2">
      <c r="A63" s="8">
        <v>61</v>
      </c>
      <c r="B63" s="308" t="s">
        <v>696</v>
      </c>
      <c r="C63" s="308" t="s">
        <v>700</v>
      </c>
    </row>
    <row r="64" spans="1:3" x14ac:dyDescent="0.2">
      <c r="A64" s="8">
        <v>62</v>
      </c>
      <c r="B64" s="308" t="s">
        <v>626</v>
      </c>
      <c r="C64" s="308" t="s">
        <v>736</v>
      </c>
    </row>
    <row r="65" spans="1:3" x14ac:dyDescent="0.2">
      <c r="A65" s="8">
        <v>63</v>
      </c>
      <c r="B65" s="309" t="s">
        <v>701</v>
      </c>
      <c r="C65" s="308" t="s">
        <v>737</v>
      </c>
    </row>
    <row r="66" spans="1:3" x14ac:dyDescent="0.2">
      <c r="A66" s="8">
        <v>64</v>
      </c>
      <c r="B66" s="308" t="s">
        <v>627</v>
      </c>
      <c r="C66" s="308" t="s">
        <v>738</v>
      </c>
    </row>
    <row r="67" spans="1:3" x14ac:dyDescent="0.2">
      <c r="A67" s="8">
        <v>65</v>
      </c>
      <c r="B67" s="308" t="s">
        <v>628</v>
      </c>
      <c r="C67" s="308" t="s">
        <v>739</v>
      </c>
    </row>
    <row r="68" spans="1:3" x14ac:dyDescent="0.2">
      <c r="A68" s="8">
        <v>66</v>
      </c>
      <c r="B68" s="310" t="s">
        <v>680</v>
      </c>
      <c r="C68" s="310" t="s">
        <v>787</v>
      </c>
    </row>
    <row r="69" spans="1:3" x14ac:dyDescent="0.2">
      <c r="A69" s="8">
        <v>67</v>
      </c>
      <c r="B69" s="310" t="s">
        <v>681</v>
      </c>
      <c r="C69" s="310" t="s">
        <v>772</v>
      </c>
    </row>
  </sheetData>
  <mergeCells count="1">
    <mergeCell ref="A1:D1"/>
  </mergeCells>
  <hyperlinks>
    <hyperlink ref="B3:C3" location="'AT-1-Gen_Info '!A1" display="AT- 1"/>
    <hyperlink ref="B4:C4" location="'AT-2-S1 BUDGET'!A1" display="AT - 2"/>
    <hyperlink ref="B5:C5" location="AT_2A_fundflow!A1" display="AT - 2 A"/>
    <hyperlink ref="B6:C6" location="'AT-2B_DBT'!A1" display="AT - 2 B"/>
    <hyperlink ref="B7:C7" location="'AT-3'!A1" display="AT - 3"/>
    <hyperlink ref="B8:C8" location="'AT3A_cvrg(Insti)_PY'!A1" display="AT- 3 A"/>
    <hyperlink ref="B9:C9" location="'AT3B_cvrg(Insti)_UPY '!A1" display="AT- 3 B"/>
    <hyperlink ref="B10:C10" location="'AT3C_cvrg(Insti)_UPY '!A1" display="AT-3 C"/>
    <hyperlink ref="B11:C11" location="'AT-4B'!A1" display="AT - 4"/>
    <hyperlink ref="B12:C12" location="'enrolment vs availed_UPY'!A1" display="AT - 4 A"/>
    <hyperlink ref="B13:C13" location="'AT-4B'!A1" display="AT - 4 B"/>
    <hyperlink ref="B14:C14" location="T5_PLAN_vs_PRFM!A1" display="AT - 5"/>
    <hyperlink ref="B15:C15" location="'T5A_PLAN_vs_PRFM '!A1" display="AT - 5 A"/>
    <hyperlink ref="B16:C16" location="'T5B_PLAN_vs_PRFM  (2)'!A1" display="AT - 5 B"/>
    <hyperlink ref="B17:C17" location="'T5C_Drought_PLAN_vs_PRFM '!A1" display="AT - 5 C"/>
    <hyperlink ref="B18:C18" location="'T5D_Drought_PLAN_vs_PRFM  '!A1" display="AT - 5 D"/>
    <hyperlink ref="B19:C19" location="T6_FG_py_Utlsn!A1" display="AT - 6"/>
    <hyperlink ref="B20:C20" location="'T6A_FG_Upy_Utlsn '!A1" display="AT - 6 A"/>
    <hyperlink ref="B21:C21" location="T6B_Pay_FG_FCI_Pry!A1" display="AT - 6 B"/>
    <hyperlink ref="B22:C22" location="T6C_Coarse_Grain!A1" display="AT - 6 C"/>
    <hyperlink ref="B23:C23" location="T7_CC_PY_Utlsn!A1" display="AT - 7"/>
    <hyperlink ref="B24:C24" location="'T7ACC_UPY_Utlsn '!A1" display="AT - 7 A"/>
    <hyperlink ref="B25:C25" location="'AT-8_Hon_CCH_Pry'!A1" display="AT - 8"/>
    <hyperlink ref="B26:C26" location="'AT-8A_Hon_CCH_UPry'!A1" display="AT - 8 A"/>
    <hyperlink ref="B27:C27" location="AT9_TA!A1" display="AT - 9"/>
    <hyperlink ref="B28:C28" location="AT10_MME!A1" display="AT - 10"/>
    <hyperlink ref="B29:C29" location="AT10A_!A1" display="AT - 10 A"/>
    <hyperlink ref="B30:C30" location="'AT-10 B'!A1" display="AT - 10 B"/>
    <hyperlink ref="B31:C31" location="'AT-10 C'!A1" display="AT - 10 C"/>
    <hyperlink ref="B32:C32" location="'AT-10D'!A1" display="AT - 10 D"/>
    <hyperlink ref="B33:C33" location="'AT-10 E'!A1" display="AT - 10 E "/>
    <hyperlink ref="B34:C34" location="'AT-10 F'!A1" display="AT - 10 F"/>
    <hyperlink ref="B35:C35" location="'AT11_KS Year wise'!A1" display="AT - 11"/>
    <hyperlink ref="B36:C36" location="'AT11A_KS-District wise'!A1" display="AT - 11 A"/>
    <hyperlink ref="B37:C37" location="'AT12_KD-New'!A1" display="AT - 12"/>
    <hyperlink ref="B38:C38" location="'AT12A_KD-Replacement'!A1" display="AT - 12 A"/>
    <hyperlink ref="B39:C39" location="'Mode of cooking'!A1" display="AT - 13"/>
    <hyperlink ref="B40:C40" location="'AT-14'!A1" display="AT - 14"/>
    <hyperlink ref="B41:C41" location="'AT-14 A'!A1" display="AT - 14 A"/>
    <hyperlink ref="C42" location="'AT-15'!A1" display="Contribution by community in form of  Tithi Bhojan or any other similar practice"/>
    <hyperlink ref="B42" location="'AT-15'!A1" display="AT - 15"/>
    <hyperlink ref="B43:C43" location="'AT-16'!A1" display="AT - 16"/>
    <hyperlink ref="B44:C44" location="'AT_17_Coverage-RBSK '!A1" display="AT - 17"/>
    <hyperlink ref="B45:C45" location="'AT18_Details_Community '!A1" display="AT - 18"/>
    <hyperlink ref="C46" location="AT_19_Impl_Agency!A1" display="Responsibility of Implementation"/>
    <hyperlink ref="B46" location="AT_19_Impl_Agency!A1" display="AT - 19"/>
    <hyperlink ref="B47:C47" location="'AT_20_CentralCookingagency '!A1" display="AT - 20"/>
    <hyperlink ref="B48:C48" location="'AT-21'!A1" display="AT - 21"/>
    <hyperlink ref="B49:C49" location="'AT-22'!A1" display="AT - 22"/>
    <hyperlink ref="B50:C50" location="'AT-23 MIS'!A1" display="AT - 23"/>
    <hyperlink ref="B51:C51" location="'AT-23A _AMS'!A1" display="AT - 23 A"/>
    <hyperlink ref="B52:C52" location="'AT-24'!A1" display="AT - 24"/>
    <hyperlink ref="B53:C53" location="'AT-25'!A1" display="AT - 25"/>
    <hyperlink ref="B54:C54" location="AT26_NoWD!A1" display="AT - 26"/>
    <hyperlink ref="B55:C55" location="AT26A_NoWD!A1" display="AT - 26 A"/>
    <hyperlink ref="B56:C56" location="AT27_Req_FG_CA_Pry!A1" display="AT - 27"/>
    <hyperlink ref="B57:C57" location="'AT27A_Req_FG_CA_U Pry '!A1" display="AT - 27 A"/>
    <hyperlink ref="B58:C58" location="'AT27B_Req_FG_CA_N CLP'!A1" display="AT - 27 B"/>
    <hyperlink ref="B59:C59" location="'AT27C_Req_FG_Drought -Pry '!A1" display="AT - 27 C"/>
    <hyperlink ref="B60:C60" location="'AT27D_Req_FG_Drought -UPry '!A1" display="AT - 27 D"/>
    <hyperlink ref="B61:C61" location="AT_28_RqmtKitchen!A1" display="AT - 28"/>
    <hyperlink ref="B62:C62" location="'AT-28A_RqmtPlinthArea'!A1" display="AT - 28 A"/>
    <hyperlink ref="B63:C63" location="'AT-28B_Kitchen repair'!A1" display="AT - 28 B"/>
    <hyperlink ref="B64:C64" location="'AT29_Replacement KD '!A1" display="AT - 29"/>
    <hyperlink ref="B65:C65" location="'AT29_A_Replacement KD'!A1" display="AT- 29 A"/>
    <hyperlink ref="B66:C66" location="'AT-30_Coook-cum-Helper'!A1" display="AT - 30"/>
    <hyperlink ref="B67:C67" location="'AT_31_Budget_provision '!A1" display="AT - 31"/>
    <hyperlink ref="B68:C68" location="'AT32_Drought Pry Util'!A1" display="AT - 32"/>
    <hyperlink ref="B69:C69" location="'AT-32A Drought UPry Util'!A1" display="AT - 32 A"/>
  </hyperlinks>
  <printOptions horizontalCentered="1"/>
  <pageMargins left="0.70866141732283472" right="0.70866141732283472" top="0.23622047244094491" bottom="0" header="0.31496062992125984" footer="0.31496062992125984"/>
  <pageSetup paperSize="9" scale="6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topLeftCell="A6" zoomScaleNormal="100" zoomScaleSheetLayoutView="90" workbookViewId="0">
      <selection activeCell="G12" sqref="G12:G19"/>
    </sheetView>
  </sheetViews>
  <sheetFormatPr defaultColWidth="9.140625" defaultRowHeight="12.75" x14ac:dyDescent="0.2"/>
  <cols>
    <col min="1" max="1" width="5" style="15" customWidth="1"/>
    <col min="2" max="2" width="15.42578125" style="15" bestFit="1" customWidth="1"/>
    <col min="3" max="3" width="12" style="15" customWidth="1"/>
    <col min="4" max="4" width="10.85546875" style="15" customWidth="1"/>
    <col min="5" max="5" width="10.140625" style="15" customWidth="1"/>
    <col min="6" max="6" width="13" style="15" customWidth="1"/>
    <col min="7" max="7" width="15.140625" style="15" customWidth="1"/>
    <col min="8" max="8" width="12.42578125" style="15" customWidth="1"/>
    <col min="9" max="9" width="12.140625" style="15" customWidth="1"/>
    <col min="10" max="10" width="11.7109375" style="15" customWidth="1"/>
    <col min="11" max="11" width="12" style="15" customWidth="1"/>
    <col min="12" max="12" width="14.140625" style="15" customWidth="1"/>
    <col min="13" max="16384" width="9.140625" style="15"/>
  </cols>
  <sheetData>
    <row r="1" spans="1:18" customFormat="1" ht="15" x14ac:dyDescent="0.2">
      <c r="D1" s="30"/>
      <c r="E1" s="30"/>
      <c r="F1" s="30"/>
      <c r="G1" s="30"/>
      <c r="H1" s="30"/>
      <c r="I1" s="30"/>
      <c r="J1" s="30"/>
      <c r="K1" s="30"/>
      <c r="L1" s="819" t="s">
        <v>61</v>
      </c>
      <c r="M1" s="819"/>
      <c r="N1" s="37"/>
      <c r="O1" s="37"/>
    </row>
    <row r="2" spans="1:18" customFormat="1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39"/>
      <c r="N2" s="39"/>
      <c r="O2" s="39"/>
    </row>
    <row r="3" spans="1:18" customFormat="1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38"/>
      <c r="N3" s="38"/>
      <c r="O3" s="38"/>
    </row>
    <row r="4" spans="1:18" customFormat="1" ht="10.5" customHeight="1" x14ac:dyDescent="0.2"/>
    <row r="5" spans="1:18" ht="19.5" customHeight="1" x14ac:dyDescent="0.25">
      <c r="A5" s="801" t="s">
        <v>804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</row>
    <row r="6" spans="1:18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8" x14ac:dyDescent="0.2">
      <c r="A7" s="722" t="s">
        <v>970</v>
      </c>
      <c r="B7" s="722"/>
      <c r="C7" s="380"/>
      <c r="D7" s="380"/>
      <c r="E7" s="380"/>
      <c r="F7" s="821" t="s">
        <v>18</v>
      </c>
      <c r="G7" s="821"/>
      <c r="H7" s="821"/>
      <c r="I7" s="821"/>
      <c r="J7" s="821"/>
      <c r="K7" s="821"/>
      <c r="L7" s="821"/>
      <c r="M7" s="380"/>
      <c r="N7" s="380"/>
    </row>
    <row r="8" spans="1:18" x14ac:dyDescent="0.2">
      <c r="A8" s="383"/>
      <c r="B8" s="380"/>
      <c r="C8" s="380"/>
      <c r="D8" s="380"/>
      <c r="E8" s="380"/>
      <c r="F8" s="509"/>
      <c r="G8" s="510"/>
      <c r="H8" s="510"/>
      <c r="I8" s="813" t="s">
        <v>829</v>
      </c>
      <c r="J8" s="813"/>
      <c r="K8" s="813"/>
      <c r="L8" s="813"/>
      <c r="M8" s="380"/>
      <c r="N8" s="380"/>
    </row>
    <row r="9" spans="1:18" s="14" customFormat="1" x14ac:dyDescent="0.2">
      <c r="A9" s="812" t="s">
        <v>72</v>
      </c>
      <c r="B9" s="812" t="s">
        <v>3</v>
      </c>
      <c r="C9" s="812" t="s">
        <v>19</v>
      </c>
      <c r="D9" s="812"/>
      <c r="E9" s="812"/>
      <c r="F9" s="812"/>
      <c r="G9" s="812"/>
      <c r="H9" s="812" t="s">
        <v>40</v>
      </c>
      <c r="I9" s="812"/>
      <c r="J9" s="812"/>
      <c r="K9" s="812"/>
      <c r="L9" s="812"/>
      <c r="M9" s="383"/>
      <c r="N9" s="383"/>
      <c r="Q9" s="25"/>
      <c r="R9" s="26"/>
    </row>
    <row r="10" spans="1:18" s="14" customFormat="1" ht="77.45" customHeight="1" x14ac:dyDescent="0.2">
      <c r="A10" s="812"/>
      <c r="B10" s="812"/>
      <c r="C10" s="469" t="s">
        <v>848</v>
      </c>
      <c r="D10" s="469" t="s">
        <v>821</v>
      </c>
      <c r="E10" s="469" t="s">
        <v>68</v>
      </c>
      <c r="F10" s="469" t="s">
        <v>69</v>
      </c>
      <c r="G10" s="469" t="s">
        <v>655</v>
      </c>
      <c r="H10" s="469" t="s">
        <v>848</v>
      </c>
      <c r="I10" s="469" t="s">
        <v>821</v>
      </c>
      <c r="J10" s="469" t="s">
        <v>68</v>
      </c>
      <c r="K10" s="469" t="s">
        <v>69</v>
      </c>
      <c r="L10" s="469" t="s">
        <v>656</v>
      </c>
      <c r="M10" s="383"/>
      <c r="N10" s="383"/>
    </row>
    <row r="11" spans="1:18" s="14" customFormat="1" x14ac:dyDescent="0.2">
      <c r="A11" s="469">
        <v>1</v>
      </c>
      <c r="B11" s="469">
        <v>2</v>
      </c>
      <c r="C11" s="469">
        <v>3</v>
      </c>
      <c r="D11" s="469">
        <v>4</v>
      </c>
      <c r="E11" s="469">
        <v>5</v>
      </c>
      <c r="F11" s="469">
        <v>6</v>
      </c>
      <c r="G11" s="469">
        <v>7</v>
      </c>
      <c r="H11" s="469">
        <v>8</v>
      </c>
      <c r="I11" s="469">
        <v>9</v>
      </c>
      <c r="J11" s="469">
        <v>10</v>
      </c>
      <c r="K11" s="469">
        <v>11</v>
      </c>
      <c r="L11" s="469">
        <v>12</v>
      </c>
      <c r="M11" s="383"/>
      <c r="N11" s="383"/>
    </row>
    <row r="12" spans="1:18" x14ac:dyDescent="0.2">
      <c r="A12" s="374">
        <v>1</v>
      </c>
      <c r="B12" s="375" t="s">
        <v>900</v>
      </c>
      <c r="C12" s="346">
        <v>327.02772947179898</v>
      </c>
      <c r="D12" s="346">
        <v>18.617257725647807</v>
      </c>
      <c r="E12" s="346">
        <v>256.01724781616718</v>
      </c>
      <c r="F12" s="346">
        <f>T5_PLAN_vs_PRFM!J12*100*165/1000000</f>
        <v>244.51677330076666</v>
      </c>
      <c r="G12" s="346">
        <f>D12+E12-F12</f>
        <v>30.117732241048316</v>
      </c>
      <c r="H12" s="344" t="s">
        <v>909</v>
      </c>
      <c r="I12" s="344" t="s">
        <v>909</v>
      </c>
      <c r="J12" s="344" t="s">
        <v>909</v>
      </c>
      <c r="K12" s="344" t="s">
        <v>909</v>
      </c>
      <c r="L12" s="344" t="s">
        <v>909</v>
      </c>
      <c r="M12" s="379"/>
      <c r="N12" s="380"/>
    </row>
    <row r="13" spans="1:18" x14ac:dyDescent="0.2">
      <c r="A13" s="374">
        <v>2</v>
      </c>
      <c r="B13" s="375" t="s">
        <v>901</v>
      </c>
      <c r="C13" s="346">
        <v>143.87970834788695</v>
      </c>
      <c r="D13" s="346">
        <v>8.1908822109063486</v>
      </c>
      <c r="E13" s="346">
        <v>112.63780905464571</v>
      </c>
      <c r="F13" s="346">
        <f>T5_PLAN_vs_PRFM!J13*100*165/1000000</f>
        <v>119.9254946992334</v>
      </c>
      <c r="G13" s="346">
        <f t="shared" ref="G13:G19" si="0">D13+E13-F13</f>
        <v>0.90319656631866962</v>
      </c>
      <c r="H13" s="344" t="s">
        <v>909</v>
      </c>
      <c r="I13" s="344" t="s">
        <v>909</v>
      </c>
      <c r="J13" s="344" t="s">
        <v>909</v>
      </c>
      <c r="K13" s="344" t="s">
        <v>909</v>
      </c>
      <c r="L13" s="344" t="s">
        <v>909</v>
      </c>
      <c r="M13" s="379"/>
      <c r="N13" s="380"/>
    </row>
    <row r="14" spans="1:18" x14ac:dyDescent="0.2">
      <c r="A14" s="374">
        <v>3</v>
      </c>
      <c r="B14" s="375" t="s">
        <v>902</v>
      </c>
      <c r="C14" s="346">
        <v>147.52503226047486</v>
      </c>
      <c r="D14" s="346">
        <v>8.3984056979321426</v>
      </c>
      <c r="E14" s="346">
        <v>115.49159089451169</v>
      </c>
      <c r="F14" s="346">
        <f>T5_PLAN_vs_PRFM!J14*100*165/1000000</f>
        <v>114.17181600000004</v>
      </c>
      <c r="G14" s="346">
        <f t="shared" si="0"/>
        <v>9.7181805924438009</v>
      </c>
      <c r="H14" s="344" t="s">
        <v>909</v>
      </c>
      <c r="I14" s="344" t="s">
        <v>909</v>
      </c>
      <c r="J14" s="344" t="s">
        <v>909</v>
      </c>
      <c r="K14" s="344" t="s">
        <v>909</v>
      </c>
      <c r="L14" s="344" t="s">
        <v>909</v>
      </c>
      <c r="M14" s="379"/>
      <c r="N14" s="380"/>
    </row>
    <row r="15" spans="1:18" x14ac:dyDescent="0.2">
      <c r="A15" s="374">
        <v>4</v>
      </c>
      <c r="B15" s="375" t="s">
        <v>903</v>
      </c>
      <c r="C15" s="346">
        <v>360.79783348798986</v>
      </c>
      <c r="D15" s="346">
        <v>20.539745249585977</v>
      </c>
      <c r="E15" s="346">
        <v>282.45454444130382</v>
      </c>
      <c r="F15" s="346">
        <f>T5_PLAN_vs_PRFM!J15*100*165/1000000</f>
        <v>279.22680800000006</v>
      </c>
      <c r="G15" s="346">
        <f t="shared" si="0"/>
        <v>23.767481690889724</v>
      </c>
      <c r="H15" s="344" t="s">
        <v>909</v>
      </c>
      <c r="I15" s="344" t="s">
        <v>909</v>
      </c>
      <c r="J15" s="344" t="s">
        <v>909</v>
      </c>
      <c r="K15" s="344" t="s">
        <v>909</v>
      </c>
      <c r="L15" s="344" t="s">
        <v>909</v>
      </c>
      <c r="M15" s="379"/>
      <c r="N15" s="380"/>
    </row>
    <row r="16" spans="1:18" s="595" customFormat="1" x14ac:dyDescent="0.2">
      <c r="A16" s="374">
        <v>5</v>
      </c>
      <c r="B16" s="375" t="s">
        <v>904</v>
      </c>
      <c r="C16" s="346">
        <v>351.87344622315084</v>
      </c>
      <c r="D16" s="346">
        <v>20.031691641956581</v>
      </c>
      <c r="E16" s="346">
        <v>275.46798990759487</v>
      </c>
      <c r="F16" s="346">
        <f>T5_PLAN_vs_PRFM!J16*100*165/1000000</f>
        <v>272.32009199999999</v>
      </c>
      <c r="G16" s="346">
        <f t="shared" si="0"/>
        <v>23.179589549551451</v>
      </c>
      <c r="H16" s="344" t="s">
        <v>909</v>
      </c>
      <c r="I16" s="344" t="s">
        <v>909</v>
      </c>
      <c r="J16" s="344" t="s">
        <v>909</v>
      </c>
      <c r="K16" s="344" t="s">
        <v>909</v>
      </c>
      <c r="L16" s="344" t="s">
        <v>909</v>
      </c>
      <c r="M16" s="379"/>
      <c r="N16" s="380"/>
    </row>
    <row r="17" spans="1:30" x14ac:dyDescent="0.2">
      <c r="A17" s="374">
        <v>6</v>
      </c>
      <c r="B17" s="375" t="s">
        <v>905</v>
      </c>
      <c r="C17" s="346">
        <v>213.01614767557504</v>
      </c>
      <c r="D17" s="346">
        <v>12.126728603125443</v>
      </c>
      <c r="E17" s="346">
        <v>166.76202949635748</v>
      </c>
      <c r="F17" s="346">
        <f>T5_PLAN_vs_PRFM!J17*100*165/1000000</f>
        <v>164.85636400000001</v>
      </c>
      <c r="G17" s="346">
        <f t="shared" si="0"/>
        <v>14.0323940994829</v>
      </c>
      <c r="H17" s="344" t="s">
        <v>909</v>
      </c>
      <c r="I17" s="344" t="s">
        <v>909</v>
      </c>
      <c r="J17" s="344" t="s">
        <v>909</v>
      </c>
      <c r="K17" s="344" t="s">
        <v>909</v>
      </c>
      <c r="L17" s="344" t="s">
        <v>909</v>
      </c>
      <c r="M17" s="379"/>
      <c r="N17" s="380"/>
    </row>
    <row r="18" spans="1:30" s="369" customFormat="1" x14ac:dyDescent="0.2">
      <c r="A18" s="374">
        <v>7</v>
      </c>
      <c r="B18" s="375" t="s">
        <v>907</v>
      </c>
      <c r="C18" s="346">
        <v>74.707819069110258</v>
      </c>
      <c r="D18" s="346">
        <v>4.2530176996829585</v>
      </c>
      <c r="E18" s="346">
        <v>58.485836229588415</v>
      </c>
      <c r="F18" s="346">
        <f>T5_PLAN_vs_PRFM!J18*100*165/1000000</f>
        <v>57.817492000000001</v>
      </c>
      <c r="G18" s="346">
        <f t="shared" si="0"/>
        <v>4.9213619292713702</v>
      </c>
      <c r="H18" s="344" t="s">
        <v>909</v>
      </c>
      <c r="I18" s="344" t="s">
        <v>909</v>
      </c>
      <c r="J18" s="344" t="s">
        <v>909</v>
      </c>
      <c r="K18" s="344" t="s">
        <v>909</v>
      </c>
      <c r="L18" s="344" t="s">
        <v>909</v>
      </c>
      <c r="M18" s="379"/>
      <c r="N18" s="380"/>
    </row>
    <row r="19" spans="1:30" s="369" customFormat="1" x14ac:dyDescent="0.2">
      <c r="A19" s="374">
        <v>8</v>
      </c>
      <c r="B19" s="375" t="s">
        <v>906</v>
      </c>
      <c r="C19" s="346">
        <v>141.65088746401338</v>
      </c>
      <c r="D19" s="346">
        <v>8.06399837482798</v>
      </c>
      <c r="E19" s="346">
        <v>110.89295215983088</v>
      </c>
      <c r="F19" s="346">
        <f>T5_PLAN_vs_PRFM!J19*100*165/1000000</f>
        <v>109.625728</v>
      </c>
      <c r="G19" s="346">
        <f t="shared" si="0"/>
        <v>9.3312225346588633</v>
      </c>
      <c r="H19" s="344" t="s">
        <v>909</v>
      </c>
      <c r="I19" s="344" t="s">
        <v>909</v>
      </c>
      <c r="J19" s="344" t="s">
        <v>909</v>
      </c>
      <c r="K19" s="344" t="s">
        <v>909</v>
      </c>
      <c r="L19" s="344" t="s">
        <v>909</v>
      </c>
      <c r="M19" s="379"/>
      <c r="N19" s="380"/>
    </row>
    <row r="20" spans="1:30" x14ac:dyDescent="0.2">
      <c r="A20" s="221" t="s">
        <v>17</v>
      </c>
      <c r="B20" s="375"/>
      <c r="C20" s="343">
        <f>SUM(C12:C19)</f>
        <v>1760.4786040000001</v>
      </c>
      <c r="D20" s="343">
        <f>SUM(D12:D19)</f>
        <v>100.22172720366522</v>
      </c>
      <c r="E20" s="343">
        <f>SUM(E12:E19)</f>
        <v>1378.2099999999998</v>
      </c>
      <c r="F20" s="343">
        <f>SUM(F12:F19)</f>
        <v>1362.460568</v>
      </c>
      <c r="G20" s="343">
        <f>SUM(G12:G19)</f>
        <v>115.9711592036651</v>
      </c>
      <c r="H20" s="344" t="s">
        <v>909</v>
      </c>
      <c r="I20" s="344" t="s">
        <v>909</v>
      </c>
      <c r="J20" s="344" t="s">
        <v>909</v>
      </c>
      <c r="K20" s="344" t="s">
        <v>909</v>
      </c>
      <c r="L20" s="344" t="s">
        <v>909</v>
      </c>
      <c r="M20" s="381"/>
      <c r="N20" s="380"/>
    </row>
    <row r="21" spans="1:30" s="429" customFormat="1" x14ac:dyDescent="0.2">
      <c r="A21" s="390"/>
      <c r="B21" s="389"/>
      <c r="C21" s="440">
        <f>'T6A_FG_Upy_Utlsn '!C20</f>
        <v>1240.8766799999996</v>
      </c>
      <c r="D21" s="440">
        <f>'T6A_FG_Upy_Utlsn '!D20</f>
        <v>73.598793941074931</v>
      </c>
      <c r="E21" s="440">
        <f>'T6A_FG_Upy_Utlsn '!E20</f>
        <v>968.0500000000003</v>
      </c>
      <c r="F21" s="440">
        <f>'T6A_FG_Upy_Utlsn '!F20</f>
        <v>1021.0443359999999</v>
      </c>
      <c r="G21" s="440">
        <f>'T6A_FG_Upy_Utlsn '!G20</f>
        <v>20.604457941075232</v>
      </c>
      <c r="H21" s="511"/>
      <c r="I21" s="511"/>
      <c r="J21" s="511"/>
      <c r="K21" s="511"/>
      <c r="L21" s="511"/>
      <c r="M21" s="381"/>
      <c r="N21" s="380"/>
    </row>
    <row r="22" spans="1:30" s="429" customFormat="1" x14ac:dyDescent="0.2">
      <c r="A22" s="11"/>
      <c r="B22" s="20"/>
      <c r="C22" s="437">
        <f>C20+C21</f>
        <v>3001.3552839999998</v>
      </c>
      <c r="D22" s="437">
        <f t="shared" ref="D22:G22" si="1">D20+D21</f>
        <v>173.82052114474016</v>
      </c>
      <c r="E22" s="437">
        <f t="shared" si="1"/>
        <v>2346.2600000000002</v>
      </c>
      <c r="F22" s="437">
        <f t="shared" si="1"/>
        <v>2383.5049039999999</v>
      </c>
      <c r="G22" s="437">
        <f t="shared" si="1"/>
        <v>136.57561714474033</v>
      </c>
      <c r="H22" s="438"/>
      <c r="I22" s="438"/>
      <c r="J22" s="438"/>
      <c r="K22" s="438"/>
      <c r="L22" s="438"/>
      <c r="M22" s="436"/>
    </row>
    <row r="23" spans="1:30" x14ac:dyDescent="0.2">
      <c r="A23" s="19" t="s">
        <v>657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30" s="545" customFormat="1" x14ac:dyDescent="0.2">
      <c r="A24" s="19"/>
      <c r="B24" s="20"/>
      <c r="C24" s="20"/>
      <c r="F24" s="653">
        <f>F22/C22</f>
        <v>0.79414287162412467</v>
      </c>
      <c r="G24" s="20"/>
      <c r="H24" s="20"/>
      <c r="I24" s="20"/>
      <c r="J24" s="20"/>
      <c r="K24" s="20"/>
      <c r="L24" s="20"/>
    </row>
    <row r="25" spans="1:30" ht="15.75" customHeight="1" x14ac:dyDescent="0.2">
      <c r="A25" s="14"/>
      <c r="B25" s="14"/>
      <c r="C25" s="14"/>
      <c r="D25" s="648">
        <f>C20-D20</f>
        <v>1660.2568767963348</v>
      </c>
      <c r="E25" s="648">
        <f>D25*3970/100000</f>
        <v>65.912198008814485</v>
      </c>
      <c r="F25" s="14"/>
      <c r="G25" s="14"/>
      <c r="H25" s="14"/>
      <c r="I25" s="14"/>
      <c r="J25" s="14"/>
      <c r="K25" s="14"/>
      <c r="L25" s="14"/>
    </row>
    <row r="26" spans="1:30" customFormat="1" ht="12.75" customHeight="1" x14ac:dyDescent="0.2">
      <c r="A26" s="452"/>
      <c r="B26" s="452"/>
      <c r="C26" s="452"/>
      <c r="D26" s="648">
        <f>C21-D21</f>
        <v>1167.2778860589247</v>
      </c>
      <c r="E26" s="648">
        <f t="shared" ref="E26:E27" si="2">D26*3970/100000</f>
        <v>46.340932076539303</v>
      </c>
      <c r="F26" s="452"/>
      <c r="G26" s="452"/>
      <c r="H26" s="452"/>
      <c r="K26" s="359" t="s">
        <v>912</v>
      </c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545"/>
      <c r="Y26" s="545"/>
    </row>
    <row r="27" spans="1:30" customFormat="1" ht="12.75" customHeight="1" x14ac:dyDescent="0.2">
      <c r="A27" s="14" t="s">
        <v>12</v>
      </c>
      <c r="B27" s="452"/>
      <c r="C27" s="452"/>
      <c r="D27" s="649">
        <f>D25+D26</f>
        <v>2827.5347628552595</v>
      </c>
      <c r="E27" s="650">
        <f t="shared" si="2"/>
        <v>112.25313008535379</v>
      </c>
      <c r="F27" s="452"/>
      <c r="G27" s="452"/>
      <c r="H27" s="452"/>
      <c r="K27" s="359" t="s">
        <v>913</v>
      </c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  <c r="AC27" s="546"/>
      <c r="AD27" s="546"/>
    </row>
    <row r="28" spans="1:30" customFormat="1" x14ac:dyDescent="0.2">
      <c r="A28" s="14"/>
      <c r="B28" s="14"/>
      <c r="C28" s="14"/>
      <c r="D28" s="14"/>
      <c r="E28" s="14"/>
      <c r="F28" s="14"/>
      <c r="G28" s="14"/>
      <c r="H28" s="14"/>
      <c r="K28" s="359" t="s">
        <v>914</v>
      </c>
      <c r="M28" s="539"/>
      <c r="N28" s="539"/>
      <c r="O28" s="539"/>
      <c r="P28" s="14"/>
      <c r="Q28" s="14"/>
      <c r="R28" s="14"/>
      <c r="S28" s="14"/>
      <c r="X28" s="14"/>
      <c r="Y28" s="14"/>
    </row>
    <row r="29" spans="1:30" customFormat="1" x14ac:dyDescent="0.2">
      <c r="J29" s="549" t="s">
        <v>82</v>
      </c>
    </row>
    <row r="30" spans="1:30" x14ac:dyDescent="0.2">
      <c r="A30" s="14"/>
      <c r="E30" s="545"/>
      <c r="F30" s="545"/>
    </row>
    <row r="31" spans="1:30" x14ac:dyDescent="0.2">
      <c r="A31" s="820"/>
      <c r="B31" s="820"/>
      <c r="C31" s="820"/>
      <c r="D31" s="820"/>
      <c r="E31" s="820"/>
      <c r="F31" s="820"/>
      <c r="G31" s="820"/>
      <c r="H31" s="820"/>
      <c r="I31" s="820"/>
      <c r="J31" s="820"/>
      <c r="K31" s="820"/>
      <c r="L31" s="820"/>
    </row>
  </sheetData>
  <sortState ref="A12:M19">
    <sortCondition ref="B12:B19"/>
  </sortState>
  <mergeCells count="12">
    <mergeCell ref="A31:L31"/>
    <mergeCell ref="F7:L7"/>
    <mergeCell ref="A9:A10"/>
    <mergeCell ref="B9:B10"/>
    <mergeCell ref="C9:G9"/>
    <mergeCell ref="H9:L9"/>
    <mergeCell ref="I8:L8"/>
    <mergeCell ref="L1:M1"/>
    <mergeCell ref="A3:L3"/>
    <mergeCell ref="A2:L2"/>
    <mergeCell ref="A5:L5"/>
    <mergeCell ref="A7:B7"/>
  </mergeCells>
  <phoneticPr fontId="0" type="noConversion"/>
  <printOptions horizontalCentered="1"/>
  <pageMargins left="0.70866141732283472" right="0.70866141732283472" top="1.71" bottom="0" header="0.31496062992125984" footer="0.31496062992125984"/>
  <pageSetup paperSize="9" scale="92" orientation="landscape" r:id="rId1"/>
  <rowBreaks count="1" manualBreakCount="1">
    <brk id="3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opLeftCell="A8" zoomScale="90" zoomScaleNormal="90" zoomScaleSheetLayoutView="90" workbookViewId="0">
      <selection activeCell="G12" sqref="G12:G19"/>
    </sheetView>
  </sheetViews>
  <sheetFormatPr defaultColWidth="9.140625" defaultRowHeight="12.75" x14ac:dyDescent="0.2"/>
  <cols>
    <col min="1" max="1" width="6" style="15" customWidth="1"/>
    <col min="2" max="2" width="11.42578125" style="15" customWidth="1"/>
    <col min="3" max="12" width="11.28515625" style="15" customWidth="1"/>
    <col min="13" max="13" width="9.140625" style="15" hidden="1" customWidth="1"/>
    <col min="14" max="16384" width="9.140625" style="15"/>
  </cols>
  <sheetData>
    <row r="1" spans="1:19" customFormat="1" ht="15" x14ac:dyDescent="0.2">
      <c r="D1" s="30"/>
      <c r="E1" s="30"/>
      <c r="F1" s="30"/>
      <c r="G1" s="30"/>
      <c r="H1" s="30"/>
      <c r="I1" s="30"/>
      <c r="J1" s="30"/>
      <c r="K1" s="30"/>
      <c r="L1" s="819" t="s">
        <v>70</v>
      </c>
      <c r="M1" s="819"/>
      <c r="N1" s="819"/>
      <c r="O1" s="37"/>
      <c r="P1" s="37"/>
    </row>
    <row r="2" spans="1:19" customFormat="1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39"/>
      <c r="N2" s="39"/>
      <c r="O2" s="39"/>
      <c r="P2" s="39"/>
    </row>
    <row r="3" spans="1:19" customFormat="1" ht="20.25" x14ac:dyDescent="0.3">
      <c r="A3" s="823" t="s">
        <v>740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38"/>
      <c r="N3" s="38"/>
      <c r="O3" s="38"/>
      <c r="P3" s="38"/>
    </row>
    <row r="4" spans="1:19" customFormat="1" ht="10.5" customHeight="1" x14ac:dyDescent="0.2"/>
    <row r="5" spans="1:19" ht="19.5" customHeight="1" x14ac:dyDescent="0.25">
      <c r="A5" s="801" t="s">
        <v>805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</row>
    <row r="6" spans="1:19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9" x14ac:dyDescent="0.2">
      <c r="A7" s="722" t="s">
        <v>970</v>
      </c>
      <c r="B7" s="722"/>
      <c r="F7" s="822" t="s">
        <v>18</v>
      </c>
      <c r="G7" s="822"/>
      <c r="H7" s="822"/>
      <c r="I7" s="822"/>
      <c r="J7" s="822"/>
      <c r="K7" s="822"/>
      <c r="L7" s="822"/>
    </row>
    <row r="8" spans="1:19" x14ac:dyDescent="0.2">
      <c r="A8" s="14"/>
      <c r="F8" s="16"/>
      <c r="G8" s="94"/>
      <c r="H8" s="94"/>
      <c r="I8" s="789" t="s">
        <v>829</v>
      </c>
      <c r="J8" s="789"/>
      <c r="K8" s="789"/>
      <c r="L8" s="789"/>
    </row>
    <row r="9" spans="1:19" s="14" customFormat="1" x14ac:dyDescent="0.2">
      <c r="A9" s="782" t="s">
        <v>2</v>
      </c>
      <c r="B9" s="782" t="s">
        <v>3</v>
      </c>
      <c r="C9" s="802" t="s">
        <v>19</v>
      </c>
      <c r="D9" s="803"/>
      <c r="E9" s="803"/>
      <c r="F9" s="803"/>
      <c r="G9" s="803"/>
      <c r="H9" s="802" t="s">
        <v>40</v>
      </c>
      <c r="I9" s="803"/>
      <c r="J9" s="803"/>
      <c r="K9" s="803"/>
      <c r="L9" s="803"/>
      <c r="R9" s="25"/>
      <c r="S9" s="26"/>
    </row>
    <row r="10" spans="1:19" s="14" customFormat="1" ht="77.45" customHeight="1" x14ac:dyDescent="0.2">
      <c r="A10" s="782"/>
      <c r="B10" s="782"/>
      <c r="C10" s="301" t="s">
        <v>848</v>
      </c>
      <c r="D10" s="301" t="s">
        <v>821</v>
      </c>
      <c r="E10" s="301" t="s">
        <v>68</v>
      </c>
      <c r="F10" s="301" t="s">
        <v>69</v>
      </c>
      <c r="G10" s="301" t="s">
        <v>658</v>
      </c>
      <c r="H10" s="301" t="s">
        <v>848</v>
      </c>
      <c r="I10" s="301" t="s">
        <v>821</v>
      </c>
      <c r="J10" s="301" t="s">
        <v>68</v>
      </c>
      <c r="K10" s="301" t="s">
        <v>69</v>
      </c>
      <c r="L10" s="301" t="s">
        <v>659</v>
      </c>
    </row>
    <row r="11" spans="1:19" s="14" customFormat="1" x14ac:dyDescent="0.2">
      <c r="A11" s="301">
        <v>1</v>
      </c>
      <c r="B11" s="301">
        <v>2</v>
      </c>
      <c r="C11" s="301">
        <v>3</v>
      </c>
      <c r="D11" s="301">
        <v>4</v>
      </c>
      <c r="E11" s="301">
        <v>5</v>
      </c>
      <c r="F11" s="301">
        <v>6</v>
      </c>
      <c r="G11" s="301">
        <v>7</v>
      </c>
      <c r="H11" s="301">
        <v>8</v>
      </c>
      <c r="I11" s="301">
        <v>9</v>
      </c>
      <c r="J11" s="301">
        <v>10</v>
      </c>
      <c r="K11" s="301">
        <v>11</v>
      </c>
      <c r="L11" s="301">
        <v>12</v>
      </c>
    </row>
    <row r="12" spans="1:19" x14ac:dyDescent="0.2">
      <c r="A12" s="297">
        <v>1</v>
      </c>
      <c r="B12" s="18" t="s">
        <v>900</v>
      </c>
      <c r="C12" s="322">
        <v>263.38665709130345</v>
      </c>
      <c r="D12" s="322">
        <v>15.6219716387058</v>
      </c>
      <c r="E12" s="322">
        <v>205.47686769102344</v>
      </c>
      <c r="F12" s="322">
        <f>'T5A_PLAN_vs_PRFM '!J12*150*175/1000000</f>
        <v>219.51734934642798</v>
      </c>
      <c r="G12" s="322">
        <f>D12+E12-F12</f>
        <v>1.5814899833012532</v>
      </c>
      <c r="H12" s="143" t="s">
        <v>909</v>
      </c>
      <c r="I12" s="143" t="s">
        <v>909</v>
      </c>
      <c r="J12" s="143" t="s">
        <v>909</v>
      </c>
      <c r="K12" s="143" t="s">
        <v>909</v>
      </c>
      <c r="L12" s="143" t="s">
        <v>909</v>
      </c>
    </row>
    <row r="13" spans="1:19" x14ac:dyDescent="0.2">
      <c r="A13" s="297">
        <v>2</v>
      </c>
      <c r="B13" s="18" t="s">
        <v>901</v>
      </c>
      <c r="C13" s="322">
        <v>141.58185360180755</v>
      </c>
      <c r="D13" s="322">
        <v>8.397493350455159</v>
      </c>
      <c r="E13" s="322">
        <v>110.45280775139547</v>
      </c>
      <c r="F13" s="322">
        <f>'T5A_PLAN_vs_PRFM '!J13*150*175/1000000</f>
        <v>113.7073866535721</v>
      </c>
      <c r="G13" s="322">
        <f t="shared" ref="G13:G19" si="0">D13+E13-F13</f>
        <v>5.1429144482785318</v>
      </c>
      <c r="H13" s="143" t="s">
        <v>909</v>
      </c>
      <c r="I13" s="143" t="s">
        <v>909</v>
      </c>
      <c r="J13" s="143" t="s">
        <v>909</v>
      </c>
      <c r="K13" s="143" t="s">
        <v>909</v>
      </c>
      <c r="L13" s="143" t="s">
        <v>909</v>
      </c>
      <c r="N13" s="305"/>
      <c r="O13" s="429"/>
    </row>
    <row r="14" spans="1:19" x14ac:dyDescent="0.2">
      <c r="A14" s="597">
        <v>3</v>
      </c>
      <c r="B14" s="18" t="s">
        <v>902</v>
      </c>
      <c r="C14" s="322">
        <v>105.26267792061815</v>
      </c>
      <c r="D14" s="322">
        <v>6.2433328523550902</v>
      </c>
      <c r="E14" s="322">
        <v>82.118986522540212</v>
      </c>
      <c r="F14" s="322">
        <f>'T5A_PLAN_vs_PRFM '!J14*150*175/1000000</f>
        <v>86.614457999999985</v>
      </c>
      <c r="G14" s="322">
        <f t="shared" si="0"/>
        <v>1.7478613748953222</v>
      </c>
      <c r="H14" s="143" t="s">
        <v>909</v>
      </c>
      <c r="I14" s="143" t="s">
        <v>909</v>
      </c>
      <c r="J14" s="143" t="s">
        <v>909</v>
      </c>
      <c r="K14" s="143" t="s">
        <v>909</v>
      </c>
      <c r="L14" s="143" t="s">
        <v>909</v>
      </c>
      <c r="N14" s="305"/>
      <c r="O14" s="429"/>
    </row>
    <row r="15" spans="1:19" x14ac:dyDescent="0.2">
      <c r="A15" s="597">
        <v>4</v>
      </c>
      <c r="B15" s="18" t="s">
        <v>903</v>
      </c>
      <c r="C15" s="322">
        <v>198.54068472477422</v>
      </c>
      <c r="D15" s="322">
        <v>11.775831699874145</v>
      </c>
      <c r="E15" s="322">
        <v>154.88832447702845</v>
      </c>
      <c r="F15" s="322">
        <f>'T5A_PLAN_vs_PRFM '!J15*150*175/1000000</f>
        <v>163.36743599999997</v>
      </c>
      <c r="G15" s="322">
        <f t="shared" si="0"/>
        <v>3.2967201769026246</v>
      </c>
      <c r="H15" s="143" t="s">
        <v>909</v>
      </c>
      <c r="I15" s="143" t="s">
        <v>909</v>
      </c>
      <c r="J15" s="143" t="s">
        <v>909</v>
      </c>
      <c r="K15" s="143" t="s">
        <v>909</v>
      </c>
      <c r="L15" s="143" t="s">
        <v>909</v>
      </c>
      <c r="N15" s="305"/>
      <c r="O15" s="429"/>
    </row>
    <row r="16" spans="1:19" s="595" customFormat="1" x14ac:dyDescent="0.2">
      <c r="A16" s="597">
        <v>5</v>
      </c>
      <c r="B16" s="18" t="s">
        <v>904</v>
      </c>
      <c r="C16" s="322">
        <v>236.36736582795862</v>
      </c>
      <c r="D16" s="322">
        <v>14.019405257875109</v>
      </c>
      <c r="E16" s="322">
        <v>184.39820183400937</v>
      </c>
      <c r="F16" s="322">
        <f>'T5A_PLAN_vs_PRFM '!J16*150*175/1000000</f>
        <v>194.49278400000003</v>
      </c>
      <c r="G16" s="322">
        <f t="shared" si="0"/>
        <v>3.9248230918844627</v>
      </c>
      <c r="H16" s="593" t="s">
        <v>909</v>
      </c>
      <c r="I16" s="593" t="s">
        <v>909</v>
      </c>
      <c r="J16" s="593" t="s">
        <v>909</v>
      </c>
      <c r="K16" s="593" t="s">
        <v>909</v>
      </c>
      <c r="L16" s="593" t="s">
        <v>909</v>
      </c>
    </row>
    <row r="17" spans="1:30" x14ac:dyDescent="0.2">
      <c r="A17" s="597">
        <v>6</v>
      </c>
      <c r="B17" s="18" t="s">
        <v>905</v>
      </c>
      <c r="C17" s="322">
        <v>117.8511108061715</v>
      </c>
      <c r="D17" s="322">
        <v>6.9899771345128414</v>
      </c>
      <c r="E17" s="322">
        <v>91.939650131803887</v>
      </c>
      <c r="F17" s="322">
        <f>'T5A_PLAN_vs_PRFM '!J17*150*175/1000000</f>
        <v>96.972737999999978</v>
      </c>
      <c r="G17" s="322">
        <f t="shared" si="0"/>
        <v>1.9568892663167503</v>
      </c>
      <c r="H17" s="143" t="s">
        <v>909</v>
      </c>
      <c r="I17" s="143" t="s">
        <v>909</v>
      </c>
      <c r="J17" s="143" t="s">
        <v>909</v>
      </c>
      <c r="K17" s="143" t="s">
        <v>909</v>
      </c>
      <c r="L17" s="143" t="s">
        <v>909</v>
      </c>
      <c r="N17" s="305"/>
      <c r="O17" s="429"/>
    </row>
    <row r="18" spans="1:30" s="369" customFormat="1" x14ac:dyDescent="0.2">
      <c r="A18" s="597">
        <v>7</v>
      </c>
      <c r="B18" s="18" t="s">
        <v>907</v>
      </c>
      <c r="C18" s="322">
        <v>74.999286956519853</v>
      </c>
      <c r="D18" s="322">
        <v>4.4483526489033984</v>
      </c>
      <c r="E18" s="322">
        <v>58.509488419315829</v>
      </c>
      <c r="F18" s="322">
        <f>'T5A_PLAN_vs_PRFM '!J18*150*175/1000000</f>
        <v>61.712496000000009</v>
      </c>
      <c r="G18" s="322">
        <f t="shared" si="0"/>
        <v>1.2453450682192155</v>
      </c>
      <c r="H18" s="143" t="s">
        <v>909</v>
      </c>
      <c r="I18" s="143" t="s">
        <v>909</v>
      </c>
      <c r="J18" s="143" t="s">
        <v>909</v>
      </c>
      <c r="K18" s="143" t="s">
        <v>909</v>
      </c>
      <c r="L18" s="143" t="s">
        <v>909</v>
      </c>
      <c r="O18" s="316"/>
    </row>
    <row r="19" spans="1:30" s="369" customFormat="1" x14ac:dyDescent="0.2">
      <c r="A19" s="597">
        <v>8</v>
      </c>
      <c r="B19" s="18" t="s">
        <v>906</v>
      </c>
      <c r="C19" s="322">
        <v>102.88704307084646</v>
      </c>
      <c r="D19" s="322">
        <v>6.1024293583934002</v>
      </c>
      <c r="E19" s="322">
        <v>80.26567317288368</v>
      </c>
      <c r="F19" s="322">
        <f>'T5A_PLAN_vs_PRFM '!J19*150*175/1000000</f>
        <v>84.659688000000003</v>
      </c>
      <c r="G19" s="322">
        <f t="shared" si="0"/>
        <v>1.7084145312770715</v>
      </c>
      <c r="H19" s="143" t="s">
        <v>909</v>
      </c>
      <c r="I19" s="143" t="s">
        <v>909</v>
      </c>
      <c r="J19" s="143" t="s">
        <v>909</v>
      </c>
      <c r="K19" s="143" t="s">
        <v>909</v>
      </c>
      <c r="L19" s="143" t="s">
        <v>909</v>
      </c>
      <c r="O19" s="429"/>
    </row>
    <row r="20" spans="1:30" x14ac:dyDescent="0.2">
      <c r="A20" s="298" t="s">
        <v>17</v>
      </c>
      <c r="B20" s="18"/>
      <c r="C20" s="323">
        <f>SUM(C12:C19)</f>
        <v>1240.8766799999996</v>
      </c>
      <c r="D20" s="323">
        <f t="shared" ref="D20:F20" si="1">SUM(D12:D19)</f>
        <v>73.598793941074931</v>
      </c>
      <c r="E20" s="323">
        <f t="shared" si="1"/>
        <v>968.0500000000003</v>
      </c>
      <c r="F20" s="323">
        <f t="shared" si="1"/>
        <v>1021.0443359999999</v>
      </c>
      <c r="G20" s="323">
        <f>SUM(G12:G19)</f>
        <v>20.604457941075232</v>
      </c>
      <c r="H20" s="143" t="s">
        <v>909</v>
      </c>
      <c r="I20" s="143" t="s">
        <v>909</v>
      </c>
      <c r="J20" s="143" t="s">
        <v>909</v>
      </c>
      <c r="K20" s="143" t="s">
        <v>909</v>
      </c>
      <c r="L20" s="143" t="s">
        <v>909</v>
      </c>
      <c r="O20" s="429"/>
    </row>
    <row r="21" spans="1:30" s="429" customFormat="1" x14ac:dyDescent="0.2">
      <c r="A21" s="11"/>
      <c r="B21" s="20"/>
      <c r="C21" s="437"/>
      <c r="D21" s="437"/>
      <c r="E21" s="437"/>
      <c r="F21" s="437"/>
      <c r="G21" s="437"/>
      <c r="H21" s="438"/>
      <c r="I21" s="438"/>
      <c r="J21" s="438"/>
      <c r="K21" s="438"/>
      <c r="L21" s="438"/>
    </row>
    <row r="22" spans="1:30" s="429" customFormat="1" x14ac:dyDescent="0.2">
      <c r="A22" s="11"/>
      <c r="B22" s="20"/>
      <c r="C22" s="437"/>
      <c r="D22" s="437"/>
      <c r="E22" s="437"/>
      <c r="F22" s="437"/>
      <c r="G22" s="437"/>
      <c r="H22" s="438"/>
      <c r="I22" s="438"/>
      <c r="J22" s="438"/>
      <c r="K22" s="438"/>
      <c r="L22" s="438"/>
    </row>
    <row r="23" spans="1:30" s="429" customFormat="1" x14ac:dyDescent="0.2">
      <c r="A23" s="11"/>
      <c r="B23" s="20"/>
      <c r="C23" s="437"/>
      <c r="D23" s="437"/>
      <c r="E23" s="437"/>
      <c r="F23" s="437"/>
      <c r="G23" s="437"/>
      <c r="H23" s="438"/>
      <c r="I23" s="438"/>
      <c r="J23" s="438"/>
      <c r="K23" s="438"/>
      <c r="L23" s="438"/>
    </row>
    <row r="24" spans="1:30" x14ac:dyDescent="0.2">
      <c r="A24" s="19" t="s">
        <v>657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30" ht="15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30" ht="15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30" customFormat="1" ht="12.75" customHeight="1" x14ac:dyDescent="0.2">
      <c r="A27" s="452"/>
      <c r="B27" s="452"/>
      <c r="C27" s="452"/>
      <c r="D27" s="452"/>
      <c r="E27" s="452"/>
      <c r="F27" s="452"/>
      <c r="G27" s="452"/>
      <c r="H27" s="452"/>
      <c r="K27" s="359" t="s">
        <v>912</v>
      </c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545"/>
      <c r="Y27" s="545"/>
    </row>
    <row r="28" spans="1:30" customFormat="1" ht="12.75" customHeight="1" x14ac:dyDescent="0.2">
      <c r="A28" s="14" t="s">
        <v>12</v>
      </c>
      <c r="B28" s="452"/>
      <c r="C28" s="452"/>
      <c r="D28" s="452"/>
      <c r="E28" s="452"/>
      <c r="F28" s="452"/>
      <c r="G28" s="452"/>
      <c r="H28" s="452"/>
      <c r="K28" s="359" t="s">
        <v>913</v>
      </c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546"/>
      <c r="AB28" s="546"/>
      <c r="AC28" s="546"/>
      <c r="AD28" s="546"/>
    </row>
    <row r="29" spans="1:30" customFormat="1" x14ac:dyDescent="0.2">
      <c r="A29" s="14"/>
      <c r="B29" s="14"/>
      <c r="C29" s="14"/>
      <c r="D29" s="14"/>
      <c r="E29" s="14"/>
      <c r="F29" s="14"/>
      <c r="G29" s="14"/>
      <c r="H29" s="14"/>
      <c r="K29" s="359" t="s">
        <v>914</v>
      </c>
      <c r="M29" s="539"/>
      <c r="N29" s="539"/>
      <c r="O29" s="539"/>
      <c r="P29" s="14"/>
      <c r="Q29" s="14"/>
      <c r="R29" s="14"/>
      <c r="S29" s="14"/>
      <c r="X29" s="14"/>
      <c r="Y29" s="14"/>
    </row>
    <row r="30" spans="1:30" customFormat="1" x14ac:dyDescent="0.2">
      <c r="J30" s="549" t="s">
        <v>82</v>
      </c>
    </row>
    <row r="31" spans="1:30" x14ac:dyDescent="0.2">
      <c r="A31" s="14"/>
    </row>
    <row r="32" spans="1:30" x14ac:dyDescent="0.2">
      <c r="A32" s="820"/>
      <c r="B32" s="820"/>
      <c r="C32" s="820"/>
      <c r="D32" s="820"/>
      <c r="E32" s="820"/>
      <c r="F32" s="820"/>
      <c r="G32" s="820"/>
      <c r="H32" s="820"/>
      <c r="I32" s="820"/>
      <c r="J32" s="820"/>
      <c r="K32" s="820"/>
      <c r="L32" s="820"/>
    </row>
  </sheetData>
  <sortState ref="A12:L19">
    <sortCondition ref="B12:B19"/>
  </sortState>
  <mergeCells count="12">
    <mergeCell ref="F7:L7"/>
    <mergeCell ref="A7:B7"/>
    <mergeCell ref="L1:N1"/>
    <mergeCell ref="A2:L2"/>
    <mergeCell ref="A3:L3"/>
    <mergeCell ref="A5:L5"/>
    <mergeCell ref="I8:L8"/>
    <mergeCell ref="A32:L32"/>
    <mergeCell ref="A9:A10"/>
    <mergeCell ref="B9:B10"/>
    <mergeCell ref="C9:G9"/>
    <mergeCell ref="H9:L9"/>
  </mergeCells>
  <phoneticPr fontId="0" type="noConversion"/>
  <printOptions horizontalCentered="1"/>
  <pageMargins left="0.70866141732283472" right="0.70866141732283472" top="1.1000000000000001" bottom="0" header="0.31496062992125984" footer="0.31496062992125984"/>
  <pageSetup paperSize="9" orientation="landscape" r:id="rId1"/>
  <rowBreaks count="1" manualBreakCount="1">
    <brk id="3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opLeftCell="B4" zoomScaleNormal="100" zoomScaleSheetLayoutView="80" workbookViewId="0">
      <selection activeCell="I13" sqref="I13:I20"/>
    </sheetView>
  </sheetViews>
  <sheetFormatPr defaultColWidth="9.140625" defaultRowHeight="12.75" x14ac:dyDescent="0.2"/>
  <cols>
    <col min="1" max="1" width="5.7109375" style="129" customWidth="1"/>
    <col min="2" max="2" width="12.42578125" style="129" customWidth="1"/>
    <col min="3" max="3" width="13" style="129" customWidth="1"/>
    <col min="4" max="4" width="12" style="129" customWidth="1"/>
    <col min="5" max="5" width="12.42578125" style="129" customWidth="1"/>
    <col min="6" max="6" width="12.7109375" style="129" customWidth="1"/>
    <col min="7" max="7" width="13.140625" style="129" customWidth="1"/>
    <col min="8" max="8" width="12.7109375" style="129" customWidth="1"/>
    <col min="9" max="9" width="12.140625" style="129" customWidth="1"/>
    <col min="10" max="10" width="12.140625" style="234" customWidth="1"/>
    <col min="11" max="11" width="16.5703125" style="129" customWidth="1"/>
    <col min="12" max="12" width="13.140625" style="129" customWidth="1"/>
    <col min="13" max="13" width="12.7109375" style="129" customWidth="1"/>
    <col min="14" max="16384" width="9.140625" style="129"/>
  </cols>
  <sheetData>
    <row r="1" spans="1:15" x14ac:dyDescent="0.2">
      <c r="K1" s="718" t="s">
        <v>204</v>
      </c>
      <c r="L1" s="718"/>
      <c r="M1" s="718"/>
    </row>
    <row r="2" spans="1:15" ht="12.75" customHeight="1" x14ac:dyDescent="0.2"/>
    <row r="3" spans="1:15" ht="15.75" x14ac:dyDescent="0.25">
      <c r="A3" s="830" t="s">
        <v>0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</row>
    <row r="4" spans="1:15" ht="20.25" x14ac:dyDescent="0.3">
      <c r="A4" s="831" t="s">
        <v>740</v>
      </c>
      <c r="B4" s="831"/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</row>
    <row r="5" spans="1:15" ht="10.5" customHeight="1" x14ac:dyDescent="0.2"/>
    <row r="6" spans="1:15" ht="15.75" x14ac:dyDescent="0.25">
      <c r="A6" s="829" t="s">
        <v>806</v>
      </c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29"/>
      <c r="M6" s="829"/>
    </row>
    <row r="7" spans="1:15" ht="15.75" x14ac:dyDescent="0.25">
      <c r="B7" s="130"/>
      <c r="C7" s="130"/>
      <c r="D7" s="130"/>
      <c r="E7" s="130"/>
      <c r="F7" s="130"/>
      <c r="G7" s="130"/>
      <c r="H7" s="130"/>
      <c r="L7" s="828" t="s">
        <v>185</v>
      </c>
      <c r="M7" s="828"/>
    </row>
    <row r="8" spans="1:15" ht="15.75" x14ac:dyDescent="0.25">
      <c r="A8" s="722" t="s">
        <v>970</v>
      </c>
      <c r="B8" s="722"/>
      <c r="C8" s="130"/>
      <c r="D8" s="130"/>
      <c r="E8" s="130"/>
      <c r="F8" s="130"/>
      <c r="G8" s="789" t="s">
        <v>829</v>
      </c>
      <c r="H8" s="789"/>
      <c r="I8" s="789"/>
      <c r="J8" s="789"/>
      <c r="K8" s="789"/>
      <c r="L8" s="789"/>
      <c r="M8" s="789"/>
    </row>
    <row r="9" spans="1:15" x14ac:dyDescent="0.2">
      <c r="A9" s="832" t="s">
        <v>21</v>
      </c>
      <c r="B9" s="824" t="s">
        <v>3</v>
      </c>
      <c r="C9" s="824" t="s">
        <v>849</v>
      </c>
      <c r="D9" s="824" t="s">
        <v>821</v>
      </c>
      <c r="E9" s="824" t="s">
        <v>218</v>
      </c>
      <c r="F9" s="824" t="s">
        <v>217</v>
      </c>
      <c r="G9" s="824"/>
      <c r="H9" s="824" t="s">
        <v>182</v>
      </c>
      <c r="I9" s="824"/>
      <c r="J9" s="825" t="s">
        <v>430</v>
      </c>
      <c r="K9" s="824" t="s">
        <v>184</v>
      </c>
      <c r="L9" s="824" t="s">
        <v>407</v>
      </c>
      <c r="M9" s="824" t="s">
        <v>232</v>
      </c>
    </row>
    <row r="10" spans="1:15" x14ac:dyDescent="0.2">
      <c r="A10" s="833"/>
      <c r="B10" s="824"/>
      <c r="C10" s="824"/>
      <c r="D10" s="824"/>
      <c r="E10" s="824"/>
      <c r="F10" s="824"/>
      <c r="G10" s="824"/>
      <c r="H10" s="824"/>
      <c r="I10" s="824"/>
      <c r="J10" s="826"/>
      <c r="K10" s="824"/>
      <c r="L10" s="824"/>
      <c r="M10" s="824"/>
    </row>
    <row r="11" spans="1:15" ht="41.25" customHeight="1" x14ac:dyDescent="0.2">
      <c r="A11" s="834"/>
      <c r="B11" s="824"/>
      <c r="C11" s="824"/>
      <c r="D11" s="824"/>
      <c r="E11" s="824"/>
      <c r="F11" s="306" t="s">
        <v>183</v>
      </c>
      <c r="G11" s="306" t="s">
        <v>233</v>
      </c>
      <c r="H11" s="306" t="s">
        <v>183</v>
      </c>
      <c r="I11" s="306" t="s">
        <v>233</v>
      </c>
      <c r="J11" s="827"/>
      <c r="K11" s="824"/>
      <c r="L11" s="824"/>
      <c r="M11" s="824"/>
    </row>
    <row r="12" spans="1:15" x14ac:dyDescent="0.2">
      <c r="A12" s="324">
        <v>1</v>
      </c>
      <c r="B12" s="324">
        <v>2</v>
      </c>
      <c r="C12" s="324">
        <v>3</v>
      </c>
      <c r="D12" s="324">
        <v>4</v>
      </c>
      <c r="E12" s="324">
        <v>5</v>
      </c>
      <c r="F12" s="324">
        <v>6</v>
      </c>
      <c r="G12" s="324">
        <v>7</v>
      </c>
      <c r="H12" s="324">
        <v>8</v>
      </c>
      <c r="I12" s="324">
        <v>9</v>
      </c>
      <c r="J12" s="325"/>
      <c r="K12" s="324">
        <v>10</v>
      </c>
      <c r="L12" s="195">
        <v>11</v>
      </c>
      <c r="M12" s="195">
        <v>12</v>
      </c>
    </row>
    <row r="13" spans="1:15" x14ac:dyDescent="0.2">
      <c r="A13" s="297">
        <v>1</v>
      </c>
      <c r="B13" s="18" t="s">
        <v>900</v>
      </c>
      <c r="C13" s="322">
        <v>17.071688824388506</v>
      </c>
      <c r="D13" s="322">
        <v>0</v>
      </c>
      <c r="E13" s="322">
        <v>16.083749128191929</v>
      </c>
      <c r="F13" s="322">
        <f>T6_FG_py_Utlsn!E12+'T6A_FG_Upy_Utlsn '!E12</f>
        <v>461.4941155071906</v>
      </c>
      <c r="G13" s="322">
        <f>(F13*3000)/100000</f>
        <v>13.844823465215718</v>
      </c>
      <c r="H13" s="322">
        <f>F13</f>
        <v>461.4941155071906</v>
      </c>
      <c r="I13" s="322">
        <f>G13</f>
        <v>13.844823465215718</v>
      </c>
      <c r="J13" s="322">
        <f>G13-I13</f>
        <v>0</v>
      </c>
      <c r="K13" s="322">
        <f>D13+E13-I13</f>
        <v>2.2389256629762109</v>
      </c>
      <c r="L13" s="143" t="s">
        <v>910</v>
      </c>
      <c r="M13" s="143" t="s">
        <v>910</v>
      </c>
      <c r="N13" s="439"/>
    </row>
    <row r="14" spans="1:15" x14ac:dyDescent="0.2">
      <c r="A14" s="297">
        <v>2</v>
      </c>
      <c r="B14" s="18" t="s">
        <v>901</v>
      </c>
      <c r="C14" s="322">
        <v>8.7104655814777967</v>
      </c>
      <c r="D14" s="322">
        <v>0</v>
      </c>
      <c r="E14" s="322">
        <v>8.2063903954304571</v>
      </c>
      <c r="F14" s="322">
        <f>T6_FG_py_Utlsn!E13+'T6A_FG_Upy_Utlsn '!E13</f>
        <v>223.09061680604117</v>
      </c>
      <c r="G14" s="322">
        <f t="shared" ref="G14:G20" si="0">(F14*3000)/100000</f>
        <v>6.6927185041812356</v>
      </c>
      <c r="H14" s="322">
        <f t="shared" ref="H14:H20" si="1">F14</f>
        <v>223.09061680604117</v>
      </c>
      <c r="I14" s="322">
        <f t="shared" ref="I14:I20" si="2">G14</f>
        <v>6.6927185041812356</v>
      </c>
      <c r="J14" s="322">
        <f t="shared" ref="J14:J20" si="3">G14-I14</f>
        <v>0</v>
      </c>
      <c r="K14" s="322">
        <f t="shared" ref="K14:K20" si="4">D14+E14-I14</f>
        <v>1.5136718912492215</v>
      </c>
      <c r="L14" s="143" t="s">
        <v>910</v>
      </c>
      <c r="M14" s="143" t="s">
        <v>910</v>
      </c>
      <c r="N14" s="439"/>
    </row>
    <row r="15" spans="1:15" x14ac:dyDescent="0.2">
      <c r="A15" s="594">
        <v>4</v>
      </c>
      <c r="B15" s="18" t="s">
        <v>902</v>
      </c>
      <c r="C15" s="322">
        <v>7.5749771643049559</v>
      </c>
      <c r="D15" s="322">
        <v>0</v>
      </c>
      <c r="E15" s="322">
        <v>7.1366127637244814</v>
      </c>
      <c r="F15" s="322">
        <f>T6_FG_py_Utlsn!E14+'T6A_FG_Upy_Utlsn '!E14</f>
        <v>197.6105774170519</v>
      </c>
      <c r="G15" s="322">
        <f t="shared" si="0"/>
        <v>5.9283173225115569</v>
      </c>
      <c r="H15" s="322">
        <f t="shared" si="1"/>
        <v>197.6105774170519</v>
      </c>
      <c r="I15" s="322">
        <f t="shared" si="2"/>
        <v>5.9283173225115569</v>
      </c>
      <c r="J15" s="322">
        <f t="shared" si="3"/>
        <v>0</v>
      </c>
      <c r="K15" s="322">
        <f t="shared" si="4"/>
        <v>1.2082954412129245</v>
      </c>
      <c r="L15" s="143" t="s">
        <v>910</v>
      </c>
      <c r="M15" s="143" t="s">
        <v>910</v>
      </c>
      <c r="N15" s="439"/>
    </row>
    <row r="16" spans="1:15" s="132" customFormat="1" x14ac:dyDescent="0.2">
      <c r="A16" s="594">
        <v>5</v>
      </c>
      <c r="B16" s="18" t="s">
        <v>903</v>
      </c>
      <c r="C16" s="322">
        <v>17.157390941954596</v>
      </c>
      <c r="D16" s="322">
        <v>0</v>
      </c>
      <c r="E16" s="322">
        <v>16.164491658873402</v>
      </c>
      <c r="F16" s="322">
        <f>T6_FG_py_Utlsn!E15+'T6A_FG_Upy_Utlsn '!E15</f>
        <v>437.34286891833227</v>
      </c>
      <c r="G16" s="322">
        <f t="shared" si="0"/>
        <v>13.120286067549968</v>
      </c>
      <c r="H16" s="322">
        <f t="shared" si="1"/>
        <v>437.34286891833227</v>
      </c>
      <c r="I16" s="322">
        <f t="shared" si="2"/>
        <v>13.120286067549968</v>
      </c>
      <c r="J16" s="322">
        <f t="shared" si="3"/>
        <v>0</v>
      </c>
      <c r="K16" s="322">
        <f t="shared" si="4"/>
        <v>3.0442055913234345</v>
      </c>
      <c r="L16" s="143" t="s">
        <v>910</v>
      </c>
      <c r="M16" s="143" t="s">
        <v>910</v>
      </c>
      <c r="N16" s="439"/>
      <c r="O16" s="129"/>
    </row>
    <row r="17" spans="1:30" s="132" customFormat="1" x14ac:dyDescent="0.2">
      <c r="A17" s="594">
        <v>6</v>
      </c>
      <c r="B17" s="18" t="s">
        <v>904</v>
      </c>
      <c r="C17" s="322">
        <v>17.726037567095066</v>
      </c>
      <c r="D17" s="322">
        <v>0</v>
      </c>
      <c r="E17" s="322">
        <v>16.700230668378218</v>
      </c>
      <c r="F17" s="322">
        <f>T6_FG_py_Utlsn!E16+'T6A_FG_Upy_Utlsn '!E16</f>
        <v>459.86619174160421</v>
      </c>
      <c r="G17" s="322">
        <f t="shared" si="0"/>
        <v>13.795985752248127</v>
      </c>
      <c r="H17" s="322">
        <f t="shared" si="1"/>
        <v>459.86619174160421</v>
      </c>
      <c r="I17" s="322">
        <f t="shared" si="2"/>
        <v>13.795985752248127</v>
      </c>
      <c r="J17" s="322">
        <f t="shared" si="3"/>
        <v>0</v>
      </c>
      <c r="K17" s="322">
        <f t="shared" si="4"/>
        <v>2.9042449161300912</v>
      </c>
      <c r="L17" s="593" t="s">
        <v>910</v>
      </c>
      <c r="M17" s="593" t="s">
        <v>910</v>
      </c>
      <c r="N17" s="439"/>
      <c r="O17" s="129"/>
    </row>
    <row r="18" spans="1:30" x14ac:dyDescent="0.2">
      <c r="A18" s="594">
        <v>7</v>
      </c>
      <c r="B18" s="18" t="s">
        <v>905</v>
      </c>
      <c r="C18" s="322">
        <v>10.144463082936678</v>
      </c>
      <c r="D18" s="322">
        <v>0</v>
      </c>
      <c r="E18" s="322">
        <v>9.5574023721113779</v>
      </c>
      <c r="F18" s="322">
        <f>T6_FG_py_Utlsn!E17+'T6A_FG_Upy_Utlsn '!E17</f>
        <v>258.7016796281614</v>
      </c>
      <c r="G18" s="322">
        <f t="shared" si="0"/>
        <v>7.7610503888448417</v>
      </c>
      <c r="H18" s="322">
        <f t="shared" si="1"/>
        <v>258.7016796281614</v>
      </c>
      <c r="I18" s="322">
        <f t="shared" si="2"/>
        <v>7.7610503888448417</v>
      </c>
      <c r="J18" s="322">
        <f t="shared" si="3"/>
        <v>0</v>
      </c>
      <c r="K18" s="322">
        <f t="shared" si="4"/>
        <v>1.7963519832665362</v>
      </c>
      <c r="L18" s="593" t="s">
        <v>910</v>
      </c>
      <c r="M18" s="593" t="s">
        <v>910</v>
      </c>
      <c r="N18" s="439"/>
    </row>
    <row r="19" spans="1:30" x14ac:dyDescent="0.2">
      <c r="A19" s="594">
        <v>9</v>
      </c>
      <c r="B19" s="18" t="s">
        <v>907</v>
      </c>
      <c r="C19" s="322">
        <v>4.3400890464798989</v>
      </c>
      <c r="D19" s="322">
        <v>0</v>
      </c>
      <c r="E19" s="322">
        <v>4.088927822880275</v>
      </c>
      <c r="F19" s="322">
        <f>T6_FG_py_Utlsn!E18+'T6A_FG_Upy_Utlsn '!E18</f>
        <v>116.99532464890424</v>
      </c>
      <c r="G19" s="322">
        <f t="shared" si="0"/>
        <v>3.5098597394671271</v>
      </c>
      <c r="H19" s="322">
        <f t="shared" si="1"/>
        <v>116.99532464890424</v>
      </c>
      <c r="I19" s="322">
        <f t="shared" si="2"/>
        <v>3.5098597394671271</v>
      </c>
      <c r="J19" s="322">
        <f t="shared" si="3"/>
        <v>0</v>
      </c>
      <c r="K19" s="322">
        <f t="shared" si="4"/>
        <v>0.57906808341314786</v>
      </c>
      <c r="L19" s="143" t="s">
        <v>910</v>
      </c>
      <c r="M19" s="143" t="s">
        <v>910</v>
      </c>
      <c r="N19" s="439"/>
    </row>
    <row r="20" spans="1:30" x14ac:dyDescent="0.2">
      <c r="A20" s="594">
        <v>10</v>
      </c>
      <c r="B20" s="18" t="s">
        <v>906</v>
      </c>
      <c r="C20" s="322">
        <v>7.3155463113624739</v>
      </c>
      <c r="D20" s="322">
        <v>0</v>
      </c>
      <c r="E20" s="322">
        <v>6.8921951904098391</v>
      </c>
      <c r="F20" s="322">
        <f>T6_FG_py_Utlsn!E19+'T6A_FG_Upy_Utlsn '!E19</f>
        <v>191.15862533271456</v>
      </c>
      <c r="G20" s="322">
        <f t="shared" si="0"/>
        <v>5.7347587599814371</v>
      </c>
      <c r="H20" s="322">
        <f t="shared" si="1"/>
        <v>191.15862533271456</v>
      </c>
      <c r="I20" s="322">
        <f t="shared" si="2"/>
        <v>5.7347587599814371</v>
      </c>
      <c r="J20" s="322">
        <f t="shared" si="3"/>
        <v>0</v>
      </c>
      <c r="K20" s="322">
        <f t="shared" si="4"/>
        <v>1.1574364304284019</v>
      </c>
      <c r="L20" s="143" t="s">
        <v>910</v>
      </c>
      <c r="M20" s="143" t="s">
        <v>910</v>
      </c>
      <c r="N20" s="439"/>
    </row>
    <row r="21" spans="1:30" x14ac:dyDescent="0.2">
      <c r="A21" s="298" t="s">
        <v>17</v>
      </c>
      <c r="B21" s="18"/>
      <c r="C21" s="323">
        <f t="shared" ref="C21:M21" si="5">SUM(C13:C20)</f>
        <v>90.040658519999965</v>
      </c>
      <c r="D21" s="323">
        <f t="shared" si="5"/>
        <v>0</v>
      </c>
      <c r="E21" s="323">
        <f t="shared" si="5"/>
        <v>84.829999999999984</v>
      </c>
      <c r="F21" s="323">
        <f t="shared" si="5"/>
        <v>2346.2600000000007</v>
      </c>
      <c r="G21" s="323">
        <f t="shared" si="5"/>
        <v>70.387800000000013</v>
      </c>
      <c r="H21" s="323">
        <f t="shared" si="5"/>
        <v>2346.2600000000007</v>
      </c>
      <c r="I21" s="323">
        <f t="shared" si="5"/>
        <v>70.387800000000013</v>
      </c>
      <c r="J21" s="323">
        <f t="shared" si="5"/>
        <v>0</v>
      </c>
      <c r="K21" s="323">
        <f t="shared" si="5"/>
        <v>14.442199999999968</v>
      </c>
      <c r="L21" s="323">
        <f t="shared" si="5"/>
        <v>0</v>
      </c>
      <c r="M21" s="323">
        <f t="shared" si="5"/>
        <v>0</v>
      </c>
      <c r="N21" s="439"/>
    </row>
    <row r="23" spans="1:30" x14ac:dyDescent="0.2">
      <c r="E23" s="654">
        <f>E21/C21</f>
        <v>0.94212993767873676</v>
      </c>
    </row>
    <row r="27" spans="1:30" ht="15.75" customHeight="1" x14ac:dyDescent="0.2"/>
    <row r="28" spans="1:30" customFormat="1" ht="12.75" customHeight="1" x14ac:dyDescent="0.2">
      <c r="A28" s="452"/>
      <c r="B28" s="452"/>
      <c r="C28" s="452"/>
      <c r="D28" s="452"/>
      <c r="E28" s="452"/>
      <c r="F28" s="452"/>
      <c r="G28" s="452"/>
      <c r="H28" s="452"/>
      <c r="K28" s="359" t="s">
        <v>912</v>
      </c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545"/>
      <c r="Y28" s="545"/>
    </row>
    <row r="29" spans="1:30" customFormat="1" ht="12.75" customHeight="1" x14ac:dyDescent="0.2">
      <c r="A29" s="14" t="s">
        <v>12</v>
      </c>
      <c r="B29" s="452"/>
      <c r="C29" s="452"/>
      <c r="D29" s="452"/>
      <c r="E29" s="452"/>
      <c r="F29" s="452"/>
      <c r="G29" s="452"/>
      <c r="H29" s="452"/>
      <c r="K29" s="359" t="s">
        <v>913</v>
      </c>
      <c r="M29" s="546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</row>
    <row r="30" spans="1:30" customFormat="1" x14ac:dyDescent="0.2">
      <c r="A30" s="14"/>
      <c r="B30" s="14"/>
      <c r="C30" s="14"/>
      <c r="D30" s="14"/>
      <c r="E30" s="14"/>
      <c r="F30" s="14"/>
      <c r="G30" s="14"/>
      <c r="H30" s="14"/>
      <c r="K30" s="359" t="s">
        <v>914</v>
      </c>
      <c r="M30" s="539"/>
      <c r="N30" s="539"/>
      <c r="O30" s="539"/>
      <c r="P30" s="14"/>
      <c r="Q30" s="14"/>
      <c r="R30" s="14"/>
      <c r="S30" s="14"/>
      <c r="X30" s="14"/>
      <c r="Y30" s="14"/>
    </row>
    <row r="31" spans="1:30" customFormat="1" x14ac:dyDescent="0.2">
      <c r="J31" s="549" t="s">
        <v>82</v>
      </c>
    </row>
    <row r="32" spans="1:30" x14ac:dyDescent="0.2">
      <c r="A32" s="14"/>
      <c r="B32" s="15"/>
      <c r="C32" s="15"/>
      <c r="D32" s="15"/>
      <c r="E32" s="15"/>
      <c r="F32" s="15"/>
      <c r="G32" s="15"/>
      <c r="H32" s="15"/>
      <c r="I32" s="15"/>
      <c r="J32" s="235"/>
      <c r="K32" s="15"/>
      <c r="L32" s="15"/>
      <c r="M32" s="15"/>
      <c r="N32" s="15"/>
    </row>
  </sheetData>
  <sortState ref="A13:M20">
    <sortCondition ref="B13:B20"/>
  </sortState>
  <mergeCells count="18">
    <mergeCell ref="A8:B8"/>
    <mergeCell ref="A9:A11"/>
    <mergeCell ref="K1:M1"/>
    <mergeCell ref="C9:C11"/>
    <mergeCell ref="J9:J11"/>
    <mergeCell ref="L7:M7"/>
    <mergeCell ref="G8:M8"/>
    <mergeCell ref="F9:G10"/>
    <mergeCell ref="H9:I10"/>
    <mergeCell ref="K9:K11"/>
    <mergeCell ref="D9:D11"/>
    <mergeCell ref="E9:E11"/>
    <mergeCell ref="M9:M11"/>
    <mergeCell ref="L9:L11"/>
    <mergeCell ref="A6:M6"/>
    <mergeCell ref="A3:M3"/>
    <mergeCell ref="A4:M4"/>
    <mergeCell ref="B9:B11"/>
  </mergeCells>
  <printOptions horizontalCentered="1"/>
  <pageMargins left="0.70866141732283472" right="0.70866141732283472" top="1.72" bottom="0" header="0.31496062992125984" footer="0.31496062992125984"/>
  <pageSetup paperSize="9" scale="8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opLeftCell="A6" zoomScaleNormal="100" zoomScaleSheetLayoutView="90" workbookViewId="0">
      <selection activeCell="H26" sqref="H26"/>
    </sheetView>
  </sheetViews>
  <sheetFormatPr defaultColWidth="9.140625" defaultRowHeight="12.75" x14ac:dyDescent="0.2"/>
  <cols>
    <col min="1" max="1" width="5.5703125" style="15" customWidth="1"/>
    <col min="2" max="2" width="12.28515625" style="15" customWidth="1"/>
    <col min="3" max="12" width="11.42578125" style="15" customWidth="1"/>
    <col min="13" max="13" width="9.140625" style="15" hidden="1" customWidth="1"/>
    <col min="14" max="16384" width="9.140625" style="15"/>
  </cols>
  <sheetData>
    <row r="1" spans="1:19" customFormat="1" ht="15" x14ac:dyDescent="0.2">
      <c r="D1" s="30"/>
      <c r="E1" s="30"/>
      <c r="F1" s="30"/>
      <c r="G1" s="30"/>
      <c r="H1" s="30"/>
      <c r="I1" s="30"/>
      <c r="J1" s="30"/>
      <c r="K1" s="30"/>
      <c r="L1" s="819" t="s">
        <v>431</v>
      </c>
      <c r="M1" s="819"/>
      <c r="N1" s="819"/>
      <c r="O1" s="37"/>
      <c r="P1" s="37"/>
    </row>
    <row r="2" spans="1:19" customFormat="1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39"/>
      <c r="N2" s="39"/>
      <c r="O2" s="39"/>
      <c r="P2" s="39"/>
    </row>
    <row r="3" spans="1:19" customFormat="1" ht="20.25" x14ac:dyDescent="0.3">
      <c r="A3" s="823" t="s">
        <v>740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38"/>
      <c r="N3" s="38"/>
      <c r="O3" s="38"/>
      <c r="P3" s="38"/>
    </row>
    <row r="4" spans="1:19" customFormat="1" ht="10.5" customHeight="1" x14ac:dyDescent="0.2"/>
    <row r="5" spans="1:19" ht="19.5" customHeight="1" x14ac:dyDescent="0.25">
      <c r="A5" s="801" t="s">
        <v>807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</row>
    <row r="6" spans="1:19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9" x14ac:dyDescent="0.2">
      <c r="A7" s="722" t="s">
        <v>970</v>
      </c>
      <c r="B7" s="722"/>
      <c r="F7" s="822" t="s">
        <v>18</v>
      </c>
      <c r="G7" s="822"/>
      <c r="H7" s="822"/>
      <c r="I7" s="822"/>
      <c r="J7" s="822"/>
      <c r="K7" s="822"/>
      <c r="L7" s="822"/>
    </row>
    <row r="8" spans="1:19" x14ac:dyDescent="0.2">
      <c r="A8" s="14"/>
      <c r="F8" s="16"/>
      <c r="G8" s="94"/>
      <c r="H8" s="94"/>
      <c r="I8" s="789" t="s">
        <v>829</v>
      </c>
      <c r="J8" s="789"/>
      <c r="K8" s="789"/>
      <c r="L8" s="789"/>
    </row>
    <row r="9" spans="1:19" s="14" customFormat="1" x14ac:dyDescent="0.2">
      <c r="A9" s="782" t="s">
        <v>72</v>
      </c>
      <c r="B9" s="782" t="s">
        <v>3</v>
      </c>
      <c r="C9" s="802" t="s">
        <v>22</v>
      </c>
      <c r="D9" s="803"/>
      <c r="E9" s="803"/>
      <c r="F9" s="803"/>
      <c r="G9" s="803"/>
      <c r="H9" s="802" t="s">
        <v>23</v>
      </c>
      <c r="I9" s="803"/>
      <c r="J9" s="803"/>
      <c r="K9" s="803"/>
      <c r="L9" s="803"/>
      <c r="R9" s="25"/>
      <c r="S9" s="26"/>
    </row>
    <row r="10" spans="1:19" s="14" customFormat="1" ht="63.75" x14ac:dyDescent="0.2">
      <c r="A10" s="782"/>
      <c r="B10" s="782"/>
      <c r="C10" s="301" t="s">
        <v>848</v>
      </c>
      <c r="D10" s="301" t="s">
        <v>821</v>
      </c>
      <c r="E10" s="301" t="s">
        <v>68</v>
      </c>
      <c r="F10" s="301" t="s">
        <v>69</v>
      </c>
      <c r="G10" s="301" t="s">
        <v>365</v>
      </c>
      <c r="H10" s="301" t="s">
        <v>848</v>
      </c>
      <c r="I10" s="301" t="s">
        <v>821</v>
      </c>
      <c r="J10" s="301" t="s">
        <v>68</v>
      </c>
      <c r="K10" s="301" t="s">
        <v>69</v>
      </c>
      <c r="L10" s="301" t="s">
        <v>366</v>
      </c>
    </row>
    <row r="11" spans="1:19" s="14" customFormat="1" x14ac:dyDescent="0.2">
      <c r="A11" s="301">
        <v>1</v>
      </c>
      <c r="B11" s="301">
        <v>2</v>
      </c>
      <c r="C11" s="301">
        <v>3</v>
      </c>
      <c r="D11" s="301">
        <v>4</v>
      </c>
      <c r="E11" s="301">
        <v>5</v>
      </c>
      <c r="F11" s="301">
        <v>6</v>
      </c>
      <c r="G11" s="301">
        <v>7</v>
      </c>
      <c r="H11" s="301">
        <v>8</v>
      </c>
      <c r="I11" s="301">
        <v>9</v>
      </c>
      <c r="J11" s="301">
        <v>10</v>
      </c>
      <c r="K11" s="301">
        <v>11</v>
      </c>
      <c r="L11" s="301">
        <v>12</v>
      </c>
    </row>
    <row r="12" spans="1:19" x14ac:dyDescent="0.2">
      <c r="A12" s="17">
        <v>1</v>
      </c>
      <c r="B12" s="18" t="s">
        <v>900</v>
      </c>
      <c r="C12" s="143" t="s">
        <v>909</v>
      </c>
      <c r="D12" s="143" t="s">
        <v>909</v>
      </c>
      <c r="E12" s="143" t="s">
        <v>909</v>
      </c>
      <c r="F12" s="143" t="s">
        <v>909</v>
      </c>
      <c r="G12" s="143" t="s">
        <v>909</v>
      </c>
      <c r="H12" s="143" t="s">
        <v>909</v>
      </c>
      <c r="I12" s="143" t="s">
        <v>909</v>
      </c>
      <c r="J12" s="143" t="s">
        <v>909</v>
      </c>
      <c r="K12" s="143" t="s">
        <v>909</v>
      </c>
      <c r="L12" s="143" t="s">
        <v>909</v>
      </c>
    </row>
    <row r="13" spans="1:19" x14ac:dyDescent="0.2">
      <c r="A13" s="17">
        <v>2</v>
      </c>
      <c r="B13" s="18" t="s">
        <v>901</v>
      </c>
      <c r="C13" s="143" t="s">
        <v>909</v>
      </c>
      <c r="D13" s="143" t="s">
        <v>909</v>
      </c>
      <c r="E13" s="143" t="s">
        <v>909</v>
      </c>
      <c r="F13" s="143" t="s">
        <v>909</v>
      </c>
      <c r="G13" s="143" t="s">
        <v>909</v>
      </c>
      <c r="H13" s="143" t="s">
        <v>909</v>
      </c>
      <c r="I13" s="143" t="s">
        <v>909</v>
      </c>
      <c r="J13" s="143" t="s">
        <v>909</v>
      </c>
      <c r="K13" s="143" t="s">
        <v>909</v>
      </c>
      <c r="L13" s="143" t="s">
        <v>909</v>
      </c>
    </row>
    <row r="14" spans="1:19" x14ac:dyDescent="0.2">
      <c r="A14" s="597">
        <v>3</v>
      </c>
      <c r="B14" s="18" t="s">
        <v>902</v>
      </c>
      <c r="C14" s="143" t="s">
        <v>909</v>
      </c>
      <c r="D14" s="143" t="s">
        <v>909</v>
      </c>
      <c r="E14" s="143" t="s">
        <v>909</v>
      </c>
      <c r="F14" s="143" t="s">
        <v>909</v>
      </c>
      <c r="G14" s="143" t="s">
        <v>909</v>
      </c>
      <c r="H14" s="143" t="s">
        <v>909</v>
      </c>
      <c r="I14" s="143" t="s">
        <v>909</v>
      </c>
      <c r="J14" s="143" t="s">
        <v>909</v>
      </c>
      <c r="K14" s="143" t="s">
        <v>909</v>
      </c>
      <c r="L14" s="143" t="s">
        <v>909</v>
      </c>
    </row>
    <row r="15" spans="1:19" x14ac:dyDescent="0.2">
      <c r="A15" s="597">
        <v>4</v>
      </c>
      <c r="B15" s="18" t="s">
        <v>903</v>
      </c>
      <c r="C15" s="143" t="s">
        <v>909</v>
      </c>
      <c r="D15" s="143" t="s">
        <v>909</v>
      </c>
      <c r="E15" s="143" t="s">
        <v>909</v>
      </c>
      <c r="F15" s="143" t="s">
        <v>909</v>
      </c>
      <c r="G15" s="143" t="s">
        <v>909</v>
      </c>
      <c r="H15" s="143" t="s">
        <v>909</v>
      </c>
      <c r="I15" s="143" t="s">
        <v>909</v>
      </c>
      <c r="J15" s="143" t="s">
        <v>909</v>
      </c>
      <c r="K15" s="143" t="s">
        <v>909</v>
      </c>
      <c r="L15" s="143" t="s">
        <v>909</v>
      </c>
    </row>
    <row r="16" spans="1:19" x14ac:dyDescent="0.2">
      <c r="A16" s="597">
        <v>5</v>
      </c>
      <c r="B16" s="18" t="s">
        <v>904</v>
      </c>
      <c r="C16" s="143" t="s">
        <v>909</v>
      </c>
      <c r="D16" s="143" t="s">
        <v>909</v>
      </c>
      <c r="E16" s="143" t="s">
        <v>909</v>
      </c>
      <c r="F16" s="143" t="s">
        <v>909</v>
      </c>
      <c r="G16" s="143" t="s">
        <v>909</v>
      </c>
      <c r="H16" s="143" t="s">
        <v>909</v>
      </c>
      <c r="I16" s="143" t="s">
        <v>909</v>
      </c>
      <c r="J16" s="143" t="s">
        <v>909</v>
      </c>
      <c r="K16" s="143" t="s">
        <v>909</v>
      </c>
      <c r="L16" s="143" t="s">
        <v>909</v>
      </c>
    </row>
    <row r="17" spans="1:30" x14ac:dyDescent="0.2">
      <c r="A17" s="597">
        <v>6</v>
      </c>
      <c r="B17" s="18" t="s">
        <v>905</v>
      </c>
      <c r="C17" s="143" t="s">
        <v>909</v>
      </c>
      <c r="D17" s="143" t="s">
        <v>909</v>
      </c>
      <c r="E17" s="143" t="s">
        <v>909</v>
      </c>
      <c r="F17" s="143" t="s">
        <v>909</v>
      </c>
      <c r="G17" s="143" t="s">
        <v>909</v>
      </c>
      <c r="H17" s="143" t="s">
        <v>909</v>
      </c>
      <c r="I17" s="143" t="s">
        <v>909</v>
      </c>
      <c r="J17" s="143" t="s">
        <v>909</v>
      </c>
      <c r="K17" s="143" t="s">
        <v>909</v>
      </c>
      <c r="L17" s="143" t="s">
        <v>909</v>
      </c>
    </row>
    <row r="18" spans="1:30" s="369" customFormat="1" x14ac:dyDescent="0.2">
      <c r="A18" s="597">
        <v>7</v>
      </c>
      <c r="B18" s="18" t="s">
        <v>907</v>
      </c>
      <c r="C18" s="143" t="s">
        <v>909</v>
      </c>
      <c r="D18" s="143" t="s">
        <v>909</v>
      </c>
      <c r="E18" s="143" t="s">
        <v>909</v>
      </c>
      <c r="F18" s="143" t="s">
        <v>909</v>
      </c>
      <c r="G18" s="143" t="s">
        <v>909</v>
      </c>
      <c r="H18" s="143" t="s">
        <v>909</v>
      </c>
      <c r="I18" s="143" t="s">
        <v>909</v>
      </c>
      <c r="J18" s="143" t="s">
        <v>909</v>
      </c>
      <c r="K18" s="143" t="s">
        <v>909</v>
      </c>
      <c r="L18" s="143" t="s">
        <v>909</v>
      </c>
    </row>
    <row r="19" spans="1:30" s="369" customFormat="1" x14ac:dyDescent="0.2">
      <c r="A19" s="597">
        <v>8</v>
      </c>
      <c r="B19" s="18" t="s">
        <v>906</v>
      </c>
      <c r="C19" s="143" t="s">
        <v>909</v>
      </c>
      <c r="D19" s="143" t="s">
        <v>909</v>
      </c>
      <c r="E19" s="143" t="s">
        <v>909</v>
      </c>
      <c r="F19" s="143" t="s">
        <v>909</v>
      </c>
      <c r="G19" s="143" t="s">
        <v>909</v>
      </c>
      <c r="H19" s="143" t="s">
        <v>909</v>
      </c>
      <c r="I19" s="143" t="s">
        <v>909</v>
      </c>
      <c r="J19" s="143" t="s">
        <v>909</v>
      </c>
      <c r="K19" s="143" t="s">
        <v>909</v>
      </c>
      <c r="L19" s="143" t="s">
        <v>909</v>
      </c>
    </row>
    <row r="20" spans="1:30" x14ac:dyDescent="0.2">
      <c r="A20" s="3" t="s">
        <v>17</v>
      </c>
      <c r="B20" s="18"/>
      <c r="C20" s="143" t="s">
        <v>909</v>
      </c>
      <c r="D20" s="143" t="s">
        <v>909</v>
      </c>
      <c r="E20" s="143" t="s">
        <v>909</v>
      </c>
      <c r="F20" s="143" t="s">
        <v>909</v>
      </c>
      <c r="G20" s="143" t="s">
        <v>909</v>
      </c>
      <c r="H20" s="143" t="s">
        <v>909</v>
      </c>
      <c r="I20" s="143" t="s">
        <v>909</v>
      </c>
      <c r="J20" s="143" t="s">
        <v>909</v>
      </c>
      <c r="K20" s="143" t="s">
        <v>909</v>
      </c>
      <c r="L20" s="143" t="s">
        <v>909</v>
      </c>
    </row>
    <row r="21" spans="1:30" x14ac:dyDescent="0.2">
      <c r="A21" s="20" t="s">
        <v>364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30" x14ac:dyDescent="0.2">
      <c r="A22" s="19" t="s">
        <v>363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30" ht="15.75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30" ht="15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30" customFormat="1" ht="12.75" customHeight="1" x14ac:dyDescent="0.2">
      <c r="A25" s="452"/>
      <c r="B25" s="452"/>
      <c r="C25" s="452"/>
      <c r="D25" s="452"/>
      <c r="E25" s="452"/>
      <c r="F25" s="452"/>
      <c r="G25" s="452"/>
      <c r="H25" s="452"/>
      <c r="K25" s="359" t="s">
        <v>912</v>
      </c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545"/>
      <c r="Y25" s="545"/>
    </row>
    <row r="26" spans="1:30" customFormat="1" ht="12.75" customHeight="1" x14ac:dyDescent="0.2">
      <c r="A26" s="14" t="s">
        <v>12</v>
      </c>
      <c r="B26" s="452"/>
      <c r="C26" s="452"/>
      <c r="D26" s="452"/>
      <c r="E26" s="452"/>
      <c r="F26" s="452"/>
      <c r="G26" s="452"/>
      <c r="H26" s="452"/>
      <c r="K26" s="359" t="s">
        <v>913</v>
      </c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46"/>
      <c r="AD26" s="546"/>
    </row>
    <row r="27" spans="1:30" customFormat="1" x14ac:dyDescent="0.2">
      <c r="A27" s="14"/>
      <c r="B27" s="14"/>
      <c r="C27" s="14"/>
      <c r="D27" s="14"/>
      <c r="E27" s="14"/>
      <c r="F27" s="14"/>
      <c r="G27" s="14"/>
      <c r="H27" s="14"/>
      <c r="K27" s="359" t="s">
        <v>914</v>
      </c>
      <c r="M27" s="539"/>
      <c r="N27" s="539"/>
      <c r="O27" s="539"/>
      <c r="P27" s="14"/>
      <c r="Q27" s="14"/>
      <c r="R27" s="14"/>
      <c r="S27" s="14"/>
      <c r="X27" s="14"/>
      <c r="Y27" s="14"/>
    </row>
    <row r="28" spans="1:30" customFormat="1" x14ac:dyDescent="0.2">
      <c r="J28" s="549" t="s">
        <v>82</v>
      </c>
    </row>
    <row r="29" spans="1:30" x14ac:dyDescent="0.2">
      <c r="A29" s="14"/>
    </row>
    <row r="30" spans="1:30" x14ac:dyDescent="0.2">
      <c r="A30" s="820"/>
      <c r="B30" s="820"/>
      <c r="C30" s="820"/>
      <c r="D30" s="820"/>
      <c r="E30" s="820"/>
      <c r="F30" s="820"/>
      <c r="G30" s="820"/>
      <c r="H30" s="820"/>
      <c r="I30" s="820"/>
      <c r="J30" s="820"/>
      <c r="K30" s="820"/>
      <c r="L30" s="820"/>
    </row>
  </sheetData>
  <sortState ref="A12:L19">
    <sortCondition ref="B12:B19"/>
  </sortState>
  <mergeCells count="12">
    <mergeCell ref="L1:N1"/>
    <mergeCell ref="A2:L2"/>
    <mergeCell ref="A3:L3"/>
    <mergeCell ref="A5:L5"/>
    <mergeCell ref="A7:B7"/>
    <mergeCell ref="F7:L7"/>
    <mergeCell ref="A30:L30"/>
    <mergeCell ref="I8:L8"/>
    <mergeCell ref="A9:A10"/>
    <mergeCell ref="B9:B10"/>
    <mergeCell ref="C9:G9"/>
    <mergeCell ref="H9:L9"/>
  </mergeCells>
  <printOptions horizontalCentered="1"/>
  <pageMargins left="0.70866141732283472" right="0.70866141732283472" top="1.38" bottom="0" header="0.31496062992125984" footer="0.31496062992125984"/>
  <pageSetup paperSize="9" orientation="landscape" r:id="rId1"/>
  <rowBreaks count="1" manualBreakCount="1">
    <brk id="2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5"/>
  <sheetViews>
    <sheetView topLeftCell="I5" zoomScaleNormal="100" zoomScaleSheetLayoutView="90" workbookViewId="0">
      <selection activeCell="N14" sqref="N14:N21"/>
    </sheetView>
  </sheetViews>
  <sheetFormatPr defaultColWidth="9.140625" defaultRowHeight="12.75" x14ac:dyDescent="0.2"/>
  <cols>
    <col min="1" max="1" width="6" style="15" customWidth="1"/>
    <col min="2" max="2" width="12.28515625" style="15" customWidth="1"/>
    <col min="3" max="17" width="9.140625" style="15" customWidth="1"/>
    <col min="18" max="16384" width="9.140625" style="15"/>
  </cols>
  <sheetData>
    <row r="1" spans="1:18" customFormat="1" ht="15" x14ac:dyDescent="0.2">
      <c r="H1" s="30"/>
      <c r="I1" s="30"/>
      <c r="J1" s="30"/>
      <c r="K1" s="30"/>
      <c r="L1" s="30"/>
      <c r="M1" s="30"/>
      <c r="N1" s="30"/>
      <c r="O1" s="30"/>
      <c r="P1" s="797" t="s">
        <v>62</v>
      </c>
      <c r="Q1" s="797"/>
      <c r="R1" s="37"/>
    </row>
    <row r="2" spans="1:18" customFormat="1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39"/>
    </row>
    <row r="3" spans="1:18" customFormat="1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38"/>
    </row>
    <row r="4" spans="1:18" customFormat="1" ht="10.5" customHeight="1" x14ac:dyDescent="0.2"/>
    <row r="5" spans="1:18" x14ac:dyDescent="0.2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</row>
    <row r="6" spans="1:18" ht="18" customHeight="1" x14ac:dyDescent="0.25">
      <c r="A6" s="801" t="s">
        <v>808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1"/>
      <c r="P6" s="801"/>
      <c r="Q6" s="801"/>
    </row>
    <row r="7" spans="1:18" ht="9.75" customHeight="1" x14ac:dyDescent="0.2"/>
    <row r="8" spans="1:18" ht="0.75" customHeight="1" x14ac:dyDescent="0.2"/>
    <row r="9" spans="1:18" x14ac:dyDescent="0.2">
      <c r="A9" s="722" t="s">
        <v>970</v>
      </c>
      <c r="B9" s="722"/>
      <c r="Q9" s="28" t="s">
        <v>20</v>
      </c>
    </row>
    <row r="10" spans="1:18" ht="15.75" x14ac:dyDescent="0.25">
      <c r="A10" s="13"/>
      <c r="N10" s="789" t="s">
        <v>829</v>
      </c>
      <c r="O10" s="789"/>
      <c r="P10" s="789"/>
      <c r="Q10" s="789"/>
    </row>
    <row r="11" spans="1:18" ht="28.5" customHeight="1" x14ac:dyDescent="0.2">
      <c r="A11" s="783" t="s">
        <v>2</v>
      </c>
      <c r="B11" s="783" t="s">
        <v>3</v>
      </c>
      <c r="C11" s="783" t="s">
        <v>853</v>
      </c>
      <c r="D11" s="783"/>
      <c r="E11" s="783"/>
      <c r="F11" s="783" t="s">
        <v>820</v>
      </c>
      <c r="G11" s="783"/>
      <c r="H11" s="783"/>
      <c r="I11" s="783" t="s">
        <v>368</v>
      </c>
      <c r="J11" s="783"/>
      <c r="K11" s="783"/>
      <c r="L11" s="783" t="s">
        <v>91</v>
      </c>
      <c r="M11" s="783"/>
      <c r="N11" s="783"/>
      <c r="O11" s="783" t="s">
        <v>850</v>
      </c>
      <c r="P11" s="783"/>
      <c r="Q11" s="783"/>
    </row>
    <row r="12" spans="1:18" ht="39.75" customHeight="1" x14ac:dyDescent="0.2">
      <c r="A12" s="783"/>
      <c r="B12" s="783"/>
      <c r="C12" s="612" t="s">
        <v>110</v>
      </c>
      <c r="D12" s="612" t="s">
        <v>660</v>
      </c>
      <c r="E12" s="664" t="s">
        <v>17</v>
      </c>
      <c r="F12" s="612" t="s">
        <v>110</v>
      </c>
      <c r="G12" s="612" t="s">
        <v>661</v>
      </c>
      <c r="H12" s="664" t="s">
        <v>17</v>
      </c>
      <c r="I12" s="612" t="s">
        <v>110</v>
      </c>
      <c r="J12" s="612" t="s">
        <v>661</v>
      </c>
      <c r="K12" s="664" t="s">
        <v>17</v>
      </c>
      <c r="L12" s="612" t="s">
        <v>110</v>
      </c>
      <c r="M12" s="612" t="s">
        <v>661</v>
      </c>
      <c r="N12" s="612" t="s">
        <v>17</v>
      </c>
      <c r="O12" s="612" t="s">
        <v>228</v>
      </c>
      <c r="P12" s="612" t="s">
        <v>662</v>
      </c>
      <c r="Q12" s="612" t="s">
        <v>111</v>
      </c>
    </row>
    <row r="13" spans="1:18" s="62" customFormat="1" x14ac:dyDescent="0.2">
      <c r="A13" s="276">
        <v>1</v>
      </c>
      <c r="B13" s="276">
        <v>2</v>
      </c>
      <c r="C13" s="276">
        <v>3</v>
      </c>
      <c r="D13" s="276">
        <v>4</v>
      </c>
      <c r="E13" s="276">
        <v>5</v>
      </c>
      <c r="F13" s="276">
        <v>6</v>
      </c>
      <c r="G13" s="276">
        <v>7</v>
      </c>
      <c r="H13" s="276">
        <v>8</v>
      </c>
      <c r="I13" s="276">
        <v>9</v>
      </c>
      <c r="J13" s="276">
        <v>10</v>
      </c>
      <c r="K13" s="276">
        <v>11</v>
      </c>
      <c r="L13" s="276">
        <v>12</v>
      </c>
      <c r="M13" s="276">
        <v>13</v>
      </c>
      <c r="N13" s="276">
        <v>14</v>
      </c>
      <c r="O13" s="276">
        <v>15</v>
      </c>
      <c r="P13" s="276">
        <v>16</v>
      </c>
      <c r="Q13" s="276">
        <v>17</v>
      </c>
    </row>
    <row r="14" spans="1:18" x14ac:dyDescent="0.2">
      <c r="A14" s="237">
        <v>1</v>
      </c>
      <c r="B14" s="238" t="s">
        <v>900</v>
      </c>
      <c r="C14" s="350">
        <v>123.03273979150569</v>
      </c>
      <c r="D14" s="350">
        <v>37.759799981598363</v>
      </c>
      <c r="E14" s="353">
        <f t="shared" ref="E14:E20" si="0">SUM(C14:D14)</f>
        <v>160.79253977310407</v>
      </c>
      <c r="F14" s="350">
        <v>1.7581481100389769</v>
      </c>
      <c r="G14" s="350">
        <v>0.37095076300960139</v>
      </c>
      <c r="H14" s="353">
        <f t="shared" ref="H14:H21" si="1">SUM(F14:G14)</f>
        <v>2.1290988730485783</v>
      </c>
      <c r="I14" s="350">
        <v>120.55542658362842</v>
      </c>
      <c r="J14" s="350">
        <v>26.819297849929747</v>
      </c>
      <c r="K14" s="353">
        <f t="shared" ref="K14:K21" si="2">SUM(I14:J14)</f>
        <v>147.37472443355816</v>
      </c>
      <c r="L14" s="350">
        <v>58.618521861365871</v>
      </c>
      <c r="M14" s="350">
        <v>17.454646708099013</v>
      </c>
      <c r="N14" s="353">
        <f t="shared" ref="N14:N21" si="3">SUM(L14:M14)</f>
        <v>76.073168569464883</v>
      </c>
      <c r="O14" s="350">
        <f>F14+I14-L14</f>
        <v>63.695052832301521</v>
      </c>
      <c r="P14" s="350">
        <f>G14+J14-M14</f>
        <v>9.7356019048403368</v>
      </c>
      <c r="Q14" s="353">
        <f>H14+K14-N14</f>
        <v>73.43065473714185</v>
      </c>
    </row>
    <row r="15" spans="1:18" x14ac:dyDescent="0.2">
      <c r="A15" s="237">
        <v>2</v>
      </c>
      <c r="B15" s="238" t="s">
        <v>901</v>
      </c>
      <c r="C15" s="350">
        <v>61.090160090555329</v>
      </c>
      <c r="D15" s="350">
        <v>18.749092556763927</v>
      </c>
      <c r="E15" s="353">
        <f t="shared" si="0"/>
        <v>79.839252647319256</v>
      </c>
      <c r="F15" s="350">
        <v>0.87298348136602077</v>
      </c>
      <c r="G15" s="350">
        <v>0.18419033451073949</v>
      </c>
      <c r="H15" s="353">
        <f t="shared" si="1"/>
        <v>1.0571738158767603</v>
      </c>
      <c r="I15" s="350">
        <v>59.860085390762947</v>
      </c>
      <c r="J15" s="350">
        <v>13.316741559563409</v>
      </c>
      <c r="K15" s="353">
        <f t="shared" si="2"/>
        <v>73.176826950326358</v>
      </c>
      <c r="L15" s="350">
        <v>29.106194748251845</v>
      </c>
      <c r="M15" s="350">
        <v>8.6668569969980638</v>
      </c>
      <c r="N15" s="353">
        <f t="shared" si="3"/>
        <v>37.773051745249909</v>
      </c>
      <c r="O15" s="350">
        <f t="shared" ref="O15:O21" si="4">F15+I15-L15</f>
        <v>31.626874123877123</v>
      </c>
      <c r="P15" s="350">
        <f t="shared" ref="P15:P21" si="5">G15+J15-M15</f>
        <v>4.8340748970760856</v>
      </c>
      <c r="Q15" s="353">
        <f t="shared" ref="Q15:Q21" si="6">H15+K15-N15</f>
        <v>36.460949020953215</v>
      </c>
    </row>
    <row r="16" spans="1:18" x14ac:dyDescent="0.2">
      <c r="A16" s="237">
        <v>3</v>
      </c>
      <c r="B16" s="238" t="s">
        <v>902</v>
      </c>
      <c r="C16" s="350">
        <v>57.681689783362607</v>
      </c>
      <c r="D16" s="350">
        <v>17.703003871256978</v>
      </c>
      <c r="E16" s="353">
        <f t="shared" si="0"/>
        <v>75.384693654619582</v>
      </c>
      <c r="F16" s="350">
        <v>0.82427615647940877</v>
      </c>
      <c r="G16" s="350">
        <v>0.17391360115268087</v>
      </c>
      <c r="H16" s="353">
        <f t="shared" si="1"/>
        <v>0.99818975763208961</v>
      </c>
      <c r="I16" s="350">
        <v>56.520245990473342</v>
      </c>
      <c r="J16" s="350">
        <v>12.573745991585701</v>
      </c>
      <c r="K16" s="353">
        <f t="shared" si="2"/>
        <v>69.093991982059038</v>
      </c>
      <c r="L16" s="350">
        <v>27.482240900238882</v>
      </c>
      <c r="M16" s="350">
        <v>8.1832975385326669</v>
      </c>
      <c r="N16" s="353">
        <f t="shared" si="3"/>
        <v>35.665538438771549</v>
      </c>
      <c r="O16" s="350">
        <f t="shared" si="4"/>
        <v>29.862281246713867</v>
      </c>
      <c r="P16" s="350">
        <f t="shared" si="5"/>
        <v>4.5643620542057146</v>
      </c>
      <c r="Q16" s="353">
        <f t="shared" si="6"/>
        <v>34.426643300919579</v>
      </c>
    </row>
    <row r="17" spans="1:31" x14ac:dyDescent="0.2">
      <c r="A17" s="237">
        <v>4</v>
      </c>
      <c r="B17" s="238" t="s">
        <v>903</v>
      </c>
      <c r="C17" s="350">
        <v>141.07049079656008</v>
      </c>
      <c r="D17" s="350">
        <v>43.295740018558767</v>
      </c>
      <c r="E17" s="353">
        <f t="shared" si="0"/>
        <v>184.36623081511885</v>
      </c>
      <c r="F17" s="350">
        <v>2.0159090758813347</v>
      </c>
      <c r="G17" s="350">
        <v>0.42533561625794047</v>
      </c>
      <c r="H17" s="353">
        <f t="shared" si="1"/>
        <v>2.441244692139275</v>
      </c>
      <c r="I17" s="350">
        <v>138.22998028948462</v>
      </c>
      <c r="J17" s="350">
        <v>30.751257892169022</v>
      </c>
      <c r="K17" s="353">
        <f t="shared" si="2"/>
        <v>168.98123818165362</v>
      </c>
      <c r="L17" s="350">
        <v>67.212545723725256</v>
      </c>
      <c r="M17" s="350">
        <v>20.013661257684934</v>
      </c>
      <c r="N17" s="353">
        <f t="shared" si="3"/>
        <v>87.226206981410186</v>
      </c>
      <c r="O17" s="350">
        <f t="shared" si="4"/>
        <v>73.033343641640684</v>
      </c>
      <c r="P17" s="350">
        <f t="shared" si="5"/>
        <v>11.162932250742028</v>
      </c>
      <c r="Q17" s="353">
        <f t="shared" si="6"/>
        <v>84.196275892382701</v>
      </c>
    </row>
    <row r="18" spans="1:31" s="595" customFormat="1" x14ac:dyDescent="0.2">
      <c r="A18" s="237">
        <v>5</v>
      </c>
      <c r="B18" s="238" t="s">
        <v>904</v>
      </c>
      <c r="C18" s="350">
        <v>137.58109154119757</v>
      </c>
      <c r="D18" s="350">
        <v>42.224813546778101</v>
      </c>
      <c r="E18" s="353">
        <f t="shared" si="0"/>
        <v>179.80590508797567</v>
      </c>
      <c r="F18" s="350">
        <v>1.9660452695775548</v>
      </c>
      <c r="G18" s="350">
        <v>0.41481487748210433</v>
      </c>
      <c r="H18" s="353">
        <f t="shared" si="1"/>
        <v>2.3808601470596589</v>
      </c>
      <c r="I18" s="350">
        <v>134.81084147762289</v>
      </c>
      <c r="J18" s="350">
        <v>29.990621023434095</v>
      </c>
      <c r="K18" s="353">
        <f t="shared" si="2"/>
        <v>164.80146250105699</v>
      </c>
      <c r="L18" s="350">
        <v>65.550033559238599</v>
      </c>
      <c r="M18" s="350">
        <v>19.518620414661612</v>
      </c>
      <c r="N18" s="353">
        <f t="shared" si="3"/>
        <v>85.068653973900211</v>
      </c>
      <c r="O18" s="350">
        <f t="shared" si="4"/>
        <v>71.226853187961851</v>
      </c>
      <c r="P18" s="350">
        <f t="shared" si="5"/>
        <v>10.886815486254587</v>
      </c>
      <c r="Q18" s="353">
        <f t="shared" si="6"/>
        <v>82.113668674216427</v>
      </c>
    </row>
    <row r="19" spans="1:31" x14ac:dyDescent="0.2">
      <c r="A19" s="237">
        <v>6</v>
      </c>
      <c r="B19" s="238" t="s">
        <v>905</v>
      </c>
      <c r="C19" s="350">
        <v>83.288450514451881</v>
      </c>
      <c r="D19" s="350">
        <v>25.561937721069</v>
      </c>
      <c r="E19" s="353">
        <f t="shared" si="0"/>
        <v>108.85038823552088</v>
      </c>
      <c r="F19" s="350">
        <v>1.1901989024076691</v>
      </c>
      <c r="G19" s="350">
        <v>0.25111945259920515</v>
      </c>
      <c r="H19" s="353">
        <f t="shared" si="1"/>
        <v>1.4413183550068742</v>
      </c>
      <c r="I19" s="350">
        <v>81.611404397517958</v>
      </c>
      <c r="J19" s="350">
        <v>18.155636992166201</v>
      </c>
      <c r="K19" s="353">
        <f t="shared" si="2"/>
        <v>99.767041389684152</v>
      </c>
      <c r="L19" s="350">
        <v>39.682493176647618</v>
      </c>
      <c r="M19" s="350">
        <v>11.816127000490603</v>
      </c>
      <c r="N19" s="353">
        <f t="shared" si="3"/>
        <v>51.498620177138221</v>
      </c>
      <c r="O19" s="350">
        <f t="shared" si="4"/>
        <v>43.119110123278013</v>
      </c>
      <c r="P19" s="350">
        <f t="shared" si="5"/>
        <v>6.5906294442748035</v>
      </c>
      <c r="Q19" s="353">
        <f t="shared" si="6"/>
        <v>49.709739567552802</v>
      </c>
    </row>
    <row r="20" spans="1:31" s="369" customFormat="1" x14ac:dyDescent="0.2">
      <c r="A20" s="237">
        <v>7</v>
      </c>
      <c r="B20" s="238" t="s">
        <v>907</v>
      </c>
      <c r="C20" s="350">
        <v>29.210454510034676</v>
      </c>
      <c r="D20" s="350">
        <v>8.9649382882932276</v>
      </c>
      <c r="E20" s="353">
        <f t="shared" si="0"/>
        <v>38.175392798327906</v>
      </c>
      <c r="F20" s="350">
        <v>0.41741983050386938</v>
      </c>
      <c r="G20" s="350">
        <v>8.8071194762605123E-2</v>
      </c>
      <c r="H20" s="353">
        <f t="shared" si="1"/>
        <v>0.50549102526647449</v>
      </c>
      <c r="I20" s="350">
        <v>28.622290376744328</v>
      </c>
      <c r="J20" s="350">
        <v>6.3674423666742612</v>
      </c>
      <c r="K20" s="353">
        <f t="shared" si="2"/>
        <v>34.989732743418585</v>
      </c>
      <c r="L20" s="350">
        <v>13.91721966997209</v>
      </c>
      <c r="M20" s="350">
        <v>4.1440852615301491</v>
      </c>
      <c r="N20" s="353">
        <f t="shared" si="3"/>
        <v>18.061304931502239</v>
      </c>
      <c r="O20" s="350">
        <f t="shared" si="4"/>
        <v>15.122490537276109</v>
      </c>
      <c r="P20" s="350">
        <f t="shared" si="5"/>
        <v>2.3114282999067175</v>
      </c>
      <c r="Q20" s="353">
        <f t="shared" si="6"/>
        <v>17.433918837182819</v>
      </c>
    </row>
    <row r="21" spans="1:31" s="369" customFormat="1" x14ac:dyDescent="0.2">
      <c r="A21" s="237">
        <v>8</v>
      </c>
      <c r="B21" s="238" t="s">
        <v>906</v>
      </c>
      <c r="C21" s="350">
        <v>55.384922972332234</v>
      </c>
      <c r="D21" s="350">
        <v>16.998106495681604</v>
      </c>
      <c r="E21" s="353">
        <f>SUM(C21:D21)</f>
        <v>72.383029468013831</v>
      </c>
      <c r="F21" s="350">
        <v>0.79145516724632903</v>
      </c>
      <c r="G21" s="350">
        <v>0.16698871756112105</v>
      </c>
      <c r="H21" s="353">
        <f t="shared" si="1"/>
        <v>0.95844388480745013</v>
      </c>
      <c r="I21" s="350">
        <v>54.269725493765648</v>
      </c>
      <c r="J21" s="350">
        <v>12.073085165034639</v>
      </c>
      <c r="K21" s="353">
        <f t="shared" si="2"/>
        <v>66.342810658800289</v>
      </c>
      <c r="L21" s="350">
        <v>26.387954324559949</v>
      </c>
      <c r="M21" s="350">
        <v>7.8574553820029598</v>
      </c>
      <c r="N21" s="353">
        <f t="shared" si="3"/>
        <v>34.24540970656291</v>
      </c>
      <c r="O21" s="350">
        <f t="shared" si="4"/>
        <v>28.673226336452025</v>
      </c>
      <c r="P21" s="350">
        <f t="shared" si="5"/>
        <v>4.3826185005928009</v>
      </c>
      <c r="Q21" s="353">
        <f t="shared" si="6"/>
        <v>33.05584483704483</v>
      </c>
    </row>
    <row r="22" spans="1:31" x14ac:dyDescent="0.2">
      <c r="A22" s="277" t="s">
        <v>17</v>
      </c>
      <c r="B22" s="238"/>
      <c r="C22" s="353">
        <f t="shared" ref="C22:Q22" si="7">SUM(C14:C21)</f>
        <v>688.34</v>
      </c>
      <c r="D22" s="353">
        <f t="shared" si="7"/>
        <v>211.25743248000001</v>
      </c>
      <c r="E22" s="353">
        <f t="shared" si="7"/>
        <v>899.59743248000018</v>
      </c>
      <c r="F22" s="353">
        <f t="shared" si="7"/>
        <v>9.8364359935011638</v>
      </c>
      <c r="G22" s="353">
        <f t="shared" si="7"/>
        <v>2.0753845573359979</v>
      </c>
      <c r="H22" s="353">
        <f t="shared" si="7"/>
        <v>11.91182055083716</v>
      </c>
      <c r="I22" s="353">
        <f t="shared" si="7"/>
        <v>674.48000000000025</v>
      </c>
      <c r="J22" s="353">
        <f t="shared" si="7"/>
        <v>150.04782884055706</v>
      </c>
      <c r="K22" s="353">
        <f t="shared" si="7"/>
        <v>824.52782884055716</v>
      </c>
      <c r="L22" s="353">
        <f t="shared" si="7"/>
        <v>327.95720396400009</v>
      </c>
      <c r="M22" s="353">
        <f t="shared" si="7"/>
        <v>97.654750559999997</v>
      </c>
      <c r="N22" s="353">
        <f t="shared" si="7"/>
        <v>425.61195452400011</v>
      </c>
      <c r="O22" s="353">
        <f t="shared" si="7"/>
        <v>356.35923202950124</v>
      </c>
      <c r="P22" s="353">
        <f t="shared" si="7"/>
        <v>54.468462837893071</v>
      </c>
      <c r="Q22" s="353">
        <f t="shared" si="7"/>
        <v>410.82769486739426</v>
      </c>
    </row>
    <row r="23" spans="1:31" s="557" customFormat="1" x14ac:dyDescent="0.2">
      <c r="A23" s="665"/>
      <c r="B23" s="240"/>
      <c r="C23" s="666">
        <f>'T7ACC_UPY_Utlsn '!C21</f>
        <v>484.76915631999987</v>
      </c>
      <c r="D23" s="666">
        <f>'T7ACC_UPY_Utlsn '!D21</f>
        <v>82.72511200000001</v>
      </c>
      <c r="E23" s="666">
        <f>'T7ACC_UPY_Utlsn '!E21</f>
        <v>567.49426831999983</v>
      </c>
      <c r="F23" s="666">
        <f>'T7ACC_UPY_Utlsn '!F21</f>
        <v>49.818143031602261</v>
      </c>
      <c r="G23" s="666">
        <f>'T7ACC_UPY_Utlsn '!G21</f>
        <v>6.1417606393066579</v>
      </c>
      <c r="H23" s="666">
        <f>'T7ACC_UPY_Utlsn '!H21</f>
        <v>55.959903670908915</v>
      </c>
      <c r="I23" s="666">
        <f>'T7ACC_UPY_Utlsn '!I21</f>
        <v>474.98999999999995</v>
      </c>
      <c r="J23" s="666">
        <f>'T7ACC_UPY_Utlsn '!J21</f>
        <v>57.992834566037715</v>
      </c>
      <c r="K23" s="666">
        <f>'T7ACC_UPY_Utlsn '!K21</f>
        <v>532.9828345660377</v>
      </c>
      <c r="L23" s="666">
        <f>'T7ACC_UPY_Utlsn '!L21</f>
        <v>241.34065931200001</v>
      </c>
      <c r="M23" s="666">
        <f>'T7ACC_UPY_Utlsn '!M21</f>
        <v>39.957062799999996</v>
      </c>
      <c r="N23" s="666">
        <f>'T7ACC_UPY_Utlsn '!N21</f>
        <v>281.29772211200003</v>
      </c>
      <c r="O23" s="666">
        <f>'T7ACC_UPY_Utlsn '!O21</f>
        <v>283.46748371960217</v>
      </c>
      <c r="P23" s="666">
        <f>'T7ACC_UPY_Utlsn '!P21</f>
        <v>24.177532405344387</v>
      </c>
      <c r="Q23" s="666">
        <f>'T7ACC_UPY_Utlsn '!Q21</f>
        <v>307.64501612494655</v>
      </c>
    </row>
    <row r="24" spans="1:31" s="615" customFormat="1" x14ac:dyDescent="0.2">
      <c r="A24" s="665"/>
      <c r="B24" s="240"/>
      <c r="C24" s="666">
        <f>C22+C23</f>
        <v>1173.1091563199998</v>
      </c>
      <c r="D24" s="666">
        <f t="shared" ref="D24:Q24" si="8">D22+D23</f>
        <v>293.98254448</v>
      </c>
      <c r="E24" s="666">
        <f t="shared" si="8"/>
        <v>1467.0917008000001</v>
      </c>
      <c r="F24" s="666">
        <f t="shared" si="8"/>
        <v>59.654579025103423</v>
      </c>
      <c r="G24" s="666">
        <f t="shared" si="8"/>
        <v>8.2171451966426563</v>
      </c>
      <c r="H24" s="666">
        <f t="shared" si="8"/>
        <v>67.871724221746078</v>
      </c>
      <c r="I24" s="666">
        <f t="shared" si="8"/>
        <v>1149.4700000000003</v>
      </c>
      <c r="J24" s="666">
        <f t="shared" si="8"/>
        <v>208.04066340659477</v>
      </c>
      <c r="K24" s="666">
        <f t="shared" si="8"/>
        <v>1357.5106634065949</v>
      </c>
      <c r="L24" s="666">
        <f t="shared" si="8"/>
        <v>569.29786327600004</v>
      </c>
      <c r="M24" s="666">
        <f t="shared" si="8"/>
        <v>137.61181335999999</v>
      </c>
      <c r="N24" s="666">
        <f t="shared" si="8"/>
        <v>706.90967663600009</v>
      </c>
      <c r="O24" s="666">
        <f t="shared" si="8"/>
        <v>639.82671574910341</v>
      </c>
      <c r="P24" s="666">
        <f t="shared" si="8"/>
        <v>78.645995243237451</v>
      </c>
      <c r="Q24" s="666">
        <f t="shared" si="8"/>
        <v>718.47271099234081</v>
      </c>
    </row>
    <row r="25" spans="1:31" ht="14.25" customHeight="1" x14ac:dyDescent="0.2">
      <c r="A25" s="835" t="s">
        <v>663</v>
      </c>
      <c r="B25" s="835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835"/>
    </row>
    <row r="26" spans="1:31" s="545" customFormat="1" ht="14.25" customHeight="1" x14ac:dyDescent="0.2">
      <c r="A26" s="547"/>
      <c r="B26" s="547"/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667">
        <f>N24/E24</f>
        <v>0.48184423390202852</v>
      </c>
      <c r="O26" s="547"/>
      <c r="P26" s="547"/>
      <c r="Q26" s="547"/>
    </row>
    <row r="27" spans="1:31" s="545" customFormat="1" ht="14.25" customHeight="1" x14ac:dyDescent="0.2">
      <c r="A27" s="547"/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</row>
    <row r="28" spans="1:31" s="545" customFormat="1" ht="14.25" customHeight="1" x14ac:dyDescent="0.2">
      <c r="A28" s="547"/>
      <c r="B28" s="547"/>
      <c r="C28" s="547"/>
      <c r="D28" s="547"/>
      <c r="E28" s="547"/>
      <c r="F28" s="547"/>
      <c r="G28" s="547"/>
      <c r="H28" s="547"/>
      <c r="I28" s="644">
        <v>285.08</v>
      </c>
      <c r="J28" s="547"/>
      <c r="K28" s="547"/>
      <c r="L28" s="547"/>
      <c r="M28" s="547"/>
      <c r="N28" s="547"/>
      <c r="O28" s="547"/>
      <c r="P28" s="547"/>
      <c r="Q28" s="547"/>
    </row>
    <row r="29" spans="1:31" s="545" customFormat="1" ht="14.25" customHeight="1" x14ac:dyDescent="0.2">
      <c r="A29" s="547"/>
      <c r="B29" s="547"/>
      <c r="C29" s="547"/>
      <c r="D29" s="547"/>
      <c r="E29" s="547"/>
      <c r="F29" s="547"/>
      <c r="G29" s="547"/>
      <c r="H29" s="547"/>
      <c r="I29" s="644"/>
      <c r="J29" s="547"/>
      <c r="K29" s="547"/>
      <c r="L29" s="547"/>
      <c r="M29" s="547"/>
      <c r="N29" s="547"/>
      <c r="O29" s="547"/>
      <c r="P29" s="547"/>
      <c r="Q29" s="547"/>
    </row>
    <row r="30" spans="1:31" ht="15.75" customHeight="1" x14ac:dyDescent="0.2">
      <c r="A30" s="29"/>
      <c r="B30" s="36"/>
      <c r="C30" s="36"/>
      <c r="D30" s="36"/>
      <c r="E30" s="36"/>
      <c r="F30" s="36"/>
      <c r="G30" s="36"/>
      <c r="H30" s="36"/>
      <c r="I30" s="645">
        <v>380.74</v>
      </c>
      <c r="J30" s="36"/>
      <c r="K30" s="36"/>
      <c r="L30" s="36"/>
      <c r="M30" s="36"/>
      <c r="N30" s="36"/>
      <c r="O30" s="36"/>
      <c r="P30" s="36"/>
      <c r="Q30" s="36"/>
    </row>
    <row r="31" spans="1:31" customFormat="1" ht="12.75" customHeight="1" x14ac:dyDescent="0.2">
      <c r="A31" s="452"/>
      <c r="B31" s="452"/>
      <c r="C31" s="452"/>
      <c r="D31" s="452"/>
      <c r="E31" s="452"/>
      <c r="F31" s="452"/>
      <c r="G31" s="452"/>
      <c r="H31" s="452"/>
      <c r="I31" s="643">
        <v>483.65</v>
      </c>
      <c r="J31" s="452"/>
      <c r="K31" s="452"/>
      <c r="L31" s="452"/>
      <c r="O31" s="359" t="s">
        <v>912</v>
      </c>
      <c r="Q31" s="452"/>
      <c r="R31" s="452"/>
      <c r="S31" s="452"/>
      <c r="T31" s="452"/>
      <c r="U31" s="452"/>
      <c r="V31" s="452"/>
      <c r="W31" s="452"/>
      <c r="X31" s="452"/>
      <c r="Y31" s="545"/>
      <c r="Z31" s="545"/>
    </row>
    <row r="32" spans="1:31" customFormat="1" ht="12.75" customHeight="1" x14ac:dyDescent="0.2">
      <c r="A32" s="14" t="s">
        <v>12</v>
      </c>
      <c r="B32" s="452"/>
      <c r="C32" s="452"/>
      <c r="D32" s="452"/>
      <c r="E32" s="452"/>
      <c r="F32" s="452"/>
      <c r="G32" s="452"/>
      <c r="H32" s="452"/>
      <c r="I32" s="619">
        <f>SUM(I28:I31)</f>
        <v>1149.4699999999998</v>
      </c>
      <c r="J32" s="452"/>
      <c r="K32" s="452"/>
      <c r="L32" s="452"/>
      <c r="O32" s="359" t="s">
        <v>913</v>
      </c>
      <c r="Q32" s="546"/>
      <c r="R32" s="546"/>
      <c r="S32" s="546"/>
      <c r="T32" s="546"/>
      <c r="U32" s="546"/>
      <c r="V32" s="546"/>
      <c r="W32" s="546"/>
      <c r="X32" s="546"/>
      <c r="Y32" s="546"/>
      <c r="Z32" s="546"/>
      <c r="AA32" s="546"/>
      <c r="AB32" s="546"/>
      <c r="AC32" s="546"/>
      <c r="AD32" s="546"/>
      <c r="AE32" s="546"/>
    </row>
    <row r="33" spans="1:26" customForma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O33" s="359" t="s">
        <v>914</v>
      </c>
      <c r="Q33" s="539"/>
      <c r="R33" s="14"/>
      <c r="S33" s="14"/>
      <c r="T33" s="14"/>
      <c r="Y33" s="14"/>
      <c r="Z33" s="14"/>
    </row>
    <row r="34" spans="1:26" customFormat="1" x14ac:dyDescent="0.2">
      <c r="N34" s="549" t="s">
        <v>82</v>
      </c>
    </row>
    <row r="35" spans="1:26" x14ac:dyDescent="0.2">
      <c r="E35" s="545"/>
      <c r="F35" s="545"/>
      <c r="G35" s="545"/>
      <c r="H35" s="545"/>
    </row>
  </sheetData>
  <sortState ref="A14:Q21">
    <sortCondition ref="B14:B21"/>
  </sortState>
  <mergeCells count="14">
    <mergeCell ref="A25:Q25"/>
    <mergeCell ref="A11:A12"/>
    <mergeCell ref="B11:B12"/>
    <mergeCell ref="I11:K11"/>
    <mergeCell ref="A9:B9"/>
    <mergeCell ref="O11:Q11"/>
    <mergeCell ref="L11:N11"/>
    <mergeCell ref="C11:E11"/>
    <mergeCell ref="F11:H11"/>
    <mergeCell ref="P1:Q1"/>
    <mergeCell ref="A2:Q2"/>
    <mergeCell ref="A3:Q3"/>
    <mergeCell ref="N10:Q10"/>
    <mergeCell ref="A6:Q6"/>
  </mergeCells>
  <phoneticPr fontId="0" type="noConversion"/>
  <printOptions horizontalCentered="1"/>
  <pageMargins left="0.70866141732283472" right="0.70866141732283472" top="1.55" bottom="0" header="0.31496062992125984" footer="0.31496062992125984"/>
  <pageSetup paperSize="9" scale="86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topLeftCell="G4" zoomScaleNormal="100" zoomScaleSheetLayoutView="90" workbookViewId="0">
      <selection activeCell="N13" sqref="N13:N20"/>
    </sheetView>
  </sheetViews>
  <sheetFormatPr defaultColWidth="9.140625" defaultRowHeight="12.75" x14ac:dyDescent="0.2"/>
  <cols>
    <col min="1" max="1" width="7.42578125" style="15" customWidth="1"/>
    <col min="2" max="2" width="12" style="15" customWidth="1"/>
    <col min="3" max="17" width="9.140625" style="15" customWidth="1"/>
    <col min="18" max="16384" width="9.140625" style="15"/>
  </cols>
  <sheetData>
    <row r="1" spans="1:18" customFormat="1" ht="15" x14ac:dyDescent="0.2">
      <c r="H1" s="30"/>
      <c r="I1" s="30"/>
      <c r="J1" s="30"/>
      <c r="K1" s="30"/>
      <c r="L1" s="30"/>
      <c r="M1" s="30"/>
      <c r="N1" s="30"/>
      <c r="O1" s="30"/>
      <c r="P1" s="797" t="s">
        <v>90</v>
      </c>
      <c r="Q1" s="797"/>
      <c r="R1" s="37"/>
    </row>
    <row r="2" spans="1:18" customFormat="1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  <c r="L2" s="799"/>
      <c r="M2" s="799"/>
      <c r="N2" s="799"/>
      <c r="O2" s="799"/>
      <c r="P2" s="799"/>
      <c r="Q2" s="799"/>
      <c r="R2" s="39"/>
    </row>
    <row r="3" spans="1:18" customFormat="1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38"/>
    </row>
    <row r="4" spans="1:18" customFormat="1" ht="10.5" customHeight="1" x14ac:dyDescent="0.2"/>
    <row r="5" spans="1:18" ht="9" customHeight="1" x14ac:dyDescent="0.2">
      <c r="A5" s="23"/>
      <c r="B5" s="23"/>
      <c r="C5" s="23"/>
      <c r="D5" s="23"/>
      <c r="E5" s="22"/>
      <c r="F5" s="22"/>
      <c r="G5" s="22"/>
      <c r="H5" s="22"/>
      <c r="I5" s="22"/>
      <c r="J5" s="22"/>
      <c r="K5" s="22"/>
      <c r="L5" s="22"/>
      <c r="M5" s="22"/>
      <c r="N5" s="23"/>
      <c r="O5" s="23"/>
      <c r="P5" s="22"/>
      <c r="Q5" s="20"/>
    </row>
    <row r="6" spans="1:18" ht="18.600000000000001" customHeight="1" x14ac:dyDescent="0.25">
      <c r="A6" s="721" t="s">
        <v>809</v>
      </c>
      <c r="B6" s="721"/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</row>
    <row r="7" spans="1:18" ht="5.45" customHeight="1" x14ac:dyDescent="0.2"/>
    <row r="8" spans="1:18" x14ac:dyDescent="0.2">
      <c r="A8" s="722" t="s">
        <v>970</v>
      </c>
      <c r="B8" s="722"/>
      <c r="Q8" s="28" t="s">
        <v>20</v>
      </c>
    </row>
    <row r="9" spans="1:18" ht="15.75" x14ac:dyDescent="0.25">
      <c r="A9" s="13"/>
      <c r="N9" s="789" t="s">
        <v>829</v>
      </c>
      <c r="O9" s="789"/>
      <c r="P9" s="789"/>
      <c r="Q9" s="789"/>
    </row>
    <row r="10" spans="1:18" ht="37.15" customHeight="1" x14ac:dyDescent="0.2">
      <c r="A10" s="839" t="s">
        <v>2</v>
      </c>
      <c r="B10" s="839" t="s">
        <v>3</v>
      </c>
      <c r="C10" s="782" t="s">
        <v>852</v>
      </c>
      <c r="D10" s="782"/>
      <c r="E10" s="782"/>
      <c r="F10" s="782" t="s">
        <v>821</v>
      </c>
      <c r="G10" s="782"/>
      <c r="H10" s="782"/>
      <c r="I10" s="836" t="s">
        <v>368</v>
      </c>
      <c r="J10" s="837"/>
      <c r="K10" s="838"/>
      <c r="L10" s="836" t="s">
        <v>91</v>
      </c>
      <c r="M10" s="837"/>
      <c r="N10" s="838"/>
      <c r="O10" s="809" t="s">
        <v>851</v>
      </c>
      <c r="P10" s="810"/>
      <c r="Q10" s="811"/>
    </row>
    <row r="11" spans="1:18" ht="39.75" customHeight="1" x14ac:dyDescent="0.2">
      <c r="A11" s="840"/>
      <c r="B11" s="840"/>
      <c r="C11" s="301" t="s">
        <v>110</v>
      </c>
      <c r="D11" s="301" t="s">
        <v>660</v>
      </c>
      <c r="E11" s="301" t="s">
        <v>17</v>
      </c>
      <c r="F11" s="301" t="s">
        <v>110</v>
      </c>
      <c r="G11" s="301" t="s">
        <v>661</v>
      </c>
      <c r="H11" s="301" t="s">
        <v>17</v>
      </c>
      <c r="I11" s="301" t="s">
        <v>110</v>
      </c>
      <c r="J11" s="301" t="s">
        <v>661</v>
      </c>
      <c r="K11" s="301" t="s">
        <v>17</v>
      </c>
      <c r="L11" s="301" t="s">
        <v>110</v>
      </c>
      <c r="M11" s="301" t="s">
        <v>661</v>
      </c>
      <c r="N11" s="301" t="s">
        <v>17</v>
      </c>
      <c r="O11" s="301" t="s">
        <v>228</v>
      </c>
      <c r="P11" s="301" t="s">
        <v>662</v>
      </c>
      <c r="Q11" s="301" t="s">
        <v>111</v>
      </c>
    </row>
    <row r="12" spans="1:18" s="62" customFormat="1" x14ac:dyDescent="0.2">
      <c r="A12" s="60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  <c r="G12" s="60">
        <v>7</v>
      </c>
      <c r="H12" s="60">
        <v>8</v>
      </c>
      <c r="I12" s="60">
        <v>9</v>
      </c>
      <c r="J12" s="60">
        <v>10</v>
      </c>
      <c r="K12" s="60">
        <v>11</v>
      </c>
      <c r="L12" s="60">
        <v>12</v>
      </c>
      <c r="M12" s="60">
        <v>13</v>
      </c>
      <c r="N12" s="60">
        <v>14</v>
      </c>
      <c r="O12" s="60">
        <v>15</v>
      </c>
      <c r="P12" s="60">
        <v>16</v>
      </c>
      <c r="Q12" s="60">
        <v>17</v>
      </c>
    </row>
    <row r="13" spans="1:18" x14ac:dyDescent="0.2">
      <c r="A13" s="297">
        <v>1</v>
      </c>
      <c r="B13" s="18" t="s">
        <v>900</v>
      </c>
      <c r="C13" s="322">
        <v>102.89638737033587</v>
      </c>
      <c r="D13" s="322">
        <v>17.559110472753567</v>
      </c>
      <c r="E13" s="323">
        <f t="shared" ref="E13:E20" si="0">SUM(C13:D13)</f>
        <v>120.45549784308943</v>
      </c>
      <c r="F13" s="322">
        <v>10.574325690116229</v>
      </c>
      <c r="G13" s="322">
        <v>1.3036410704744066</v>
      </c>
      <c r="H13" s="323">
        <f t="shared" ref="H13:H20" si="1">SUM(F13:G13)</f>
        <v>11.877966760590635</v>
      </c>
      <c r="I13" s="322">
        <v>100.82067804819914</v>
      </c>
      <c r="J13" s="322">
        <v>12.309473679203698</v>
      </c>
      <c r="K13" s="323">
        <f t="shared" ref="K13:K20" si="2">SUM(I13:J13)</f>
        <v>113.13015172740285</v>
      </c>
      <c r="L13" s="322">
        <v>51.226613007505989</v>
      </c>
      <c r="M13" s="322">
        <v>8.4812273191235068</v>
      </c>
      <c r="N13" s="323">
        <f t="shared" ref="N13:N20" si="3">SUM(L13:M13)</f>
        <v>59.707840326629494</v>
      </c>
      <c r="O13" s="322">
        <f>F13+I13-L13</f>
        <v>60.168390730809378</v>
      </c>
      <c r="P13" s="322">
        <f>G13+J13-M13</f>
        <v>5.1318874305545972</v>
      </c>
      <c r="Q13" s="323">
        <f>H13+K13-N13</f>
        <v>65.300278161363991</v>
      </c>
    </row>
    <row r="14" spans="1:18" x14ac:dyDescent="0.2">
      <c r="A14" s="297">
        <v>2</v>
      </c>
      <c r="B14" s="18" t="s">
        <v>901</v>
      </c>
      <c r="C14" s="322">
        <v>55.311310807106139</v>
      </c>
      <c r="D14" s="322">
        <v>9.4387902401205039</v>
      </c>
      <c r="E14" s="323">
        <f t="shared" si="0"/>
        <v>64.75010104722665</v>
      </c>
      <c r="F14" s="322">
        <v>5.684162775477593</v>
      </c>
      <c r="G14" s="322">
        <v>0.70076412080824935</v>
      </c>
      <c r="H14" s="323">
        <f t="shared" si="1"/>
        <v>6.3849268962858421</v>
      </c>
      <c r="I14" s="322">
        <v>54.195526216450901</v>
      </c>
      <c r="J14" s="322">
        <v>6.6168807471525684</v>
      </c>
      <c r="K14" s="323">
        <f t="shared" si="2"/>
        <v>60.812406963603472</v>
      </c>
      <c r="L14" s="322">
        <v>27.536546093263112</v>
      </c>
      <c r="M14" s="322">
        <v>4.5590308101428985</v>
      </c>
      <c r="N14" s="323">
        <f t="shared" si="3"/>
        <v>32.095576903406013</v>
      </c>
      <c r="O14" s="322">
        <f t="shared" ref="O14:O20" si="4">F14+I14-L14</f>
        <v>32.343142898665384</v>
      </c>
      <c r="P14" s="322">
        <f t="shared" ref="P14:P20" si="5">G14+J14-M14</f>
        <v>2.758614057817919</v>
      </c>
      <c r="Q14" s="323">
        <f t="shared" ref="Q14:Q20" si="6">H14+K14-N14</f>
        <v>35.1017569564833</v>
      </c>
    </row>
    <row r="15" spans="1:18" x14ac:dyDescent="0.2">
      <c r="A15" s="597">
        <v>3</v>
      </c>
      <c r="B15" s="18" t="s">
        <v>902</v>
      </c>
      <c r="C15" s="322">
        <v>41.122619507654818</v>
      </c>
      <c r="D15" s="322">
        <v>7.017511861374544</v>
      </c>
      <c r="E15" s="323">
        <f t="shared" si="0"/>
        <v>48.140131369029362</v>
      </c>
      <c r="F15" s="322">
        <v>4.2260373081866893</v>
      </c>
      <c r="G15" s="322">
        <v>0.52100114577128376</v>
      </c>
      <c r="H15" s="323">
        <f t="shared" si="1"/>
        <v>4.7470384539579733</v>
      </c>
      <c r="I15" s="322">
        <v>40.293060697630658</v>
      </c>
      <c r="J15" s="322">
        <v>4.9194905223204941</v>
      </c>
      <c r="K15" s="323">
        <f t="shared" si="2"/>
        <v>45.212551219951152</v>
      </c>
      <c r="L15" s="322">
        <v>20.472754867396407</v>
      </c>
      <c r="M15" s="322">
        <v>3.3895289515556959</v>
      </c>
      <c r="N15" s="323">
        <f t="shared" si="3"/>
        <v>23.862283818952104</v>
      </c>
      <c r="O15" s="322">
        <f t="shared" si="4"/>
        <v>24.046343138420941</v>
      </c>
      <c r="P15" s="322">
        <f t="shared" si="5"/>
        <v>2.0509627165360822</v>
      </c>
      <c r="Q15" s="323">
        <f t="shared" si="6"/>
        <v>26.097305854957018</v>
      </c>
    </row>
    <row r="16" spans="1:18" x14ac:dyDescent="0.2">
      <c r="A16" s="597">
        <v>4</v>
      </c>
      <c r="B16" s="18" t="s">
        <v>903</v>
      </c>
      <c r="C16" s="322">
        <v>77.563227499145114</v>
      </c>
      <c r="D16" s="322">
        <v>13.236045648318282</v>
      </c>
      <c r="E16" s="323">
        <f t="shared" si="0"/>
        <v>90.799273147463396</v>
      </c>
      <c r="F16" s="322">
        <v>7.9709195834118276</v>
      </c>
      <c r="G16" s="322">
        <v>0.98268376092264964</v>
      </c>
      <c r="H16" s="323">
        <f t="shared" si="1"/>
        <v>8.9536033443344767</v>
      </c>
      <c r="I16" s="322">
        <v>75.998559210106606</v>
      </c>
      <c r="J16" s="322">
        <v>9.2788729689655263</v>
      </c>
      <c r="K16" s="323">
        <f t="shared" si="2"/>
        <v>85.277432179072136</v>
      </c>
      <c r="L16" s="322">
        <v>38.614586383985348</v>
      </c>
      <c r="M16" s="322">
        <v>6.3931434410571759</v>
      </c>
      <c r="N16" s="323">
        <f t="shared" si="3"/>
        <v>45.007729825042524</v>
      </c>
      <c r="O16" s="322">
        <f t="shared" si="4"/>
        <v>45.354892409533086</v>
      </c>
      <c r="P16" s="322">
        <f t="shared" si="5"/>
        <v>3.8684132888309994</v>
      </c>
      <c r="Q16" s="323">
        <f t="shared" si="6"/>
        <v>49.223305698364094</v>
      </c>
    </row>
    <row r="17" spans="1:31" s="595" customFormat="1" x14ac:dyDescent="0.2">
      <c r="A17" s="597">
        <v>5</v>
      </c>
      <c r="B17" s="18" t="s">
        <v>904</v>
      </c>
      <c r="C17" s="322">
        <v>92.340850916789165</v>
      </c>
      <c r="D17" s="322">
        <v>15.757824388530576</v>
      </c>
      <c r="E17" s="323">
        <f t="shared" si="0"/>
        <v>108.09867530531974</v>
      </c>
      <c r="F17" s="322">
        <v>9.4895676811496692</v>
      </c>
      <c r="G17" s="322">
        <v>1.1699081844770862</v>
      </c>
      <c r="H17" s="323">
        <f t="shared" si="1"/>
        <v>10.659475865626755</v>
      </c>
      <c r="I17" s="322">
        <v>90.478076431110026</v>
      </c>
      <c r="J17" s="322">
        <v>11.04671702209032</v>
      </c>
      <c r="K17" s="323">
        <f t="shared" si="2"/>
        <v>101.52479345320035</v>
      </c>
      <c r="L17" s="322">
        <v>45.971575441936942</v>
      </c>
      <c r="M17" s="322">
        <v>7.6111879870756507</v>
      </c>
      <c r="N17" s="323">
        <f t="shared" si="3"/>
        <v>53.582763429012594</v>
      </c>
      <c r="O17" s="322">
        <f t="shared" si="4"/>
        <v>53.996068670322749</v>
      </c>
      <c r="P17" s="322">
        <f t="shared" si="5"/>
        <v>4.6054372194917548</v>
      </c>
      <c r="Q17" s="323">
        <f t="shared" si="6"/>
        <v>58.601505889814511</v>
      </c>
    </row>
    <row r="18" spans="1:31" x14ac:dyDescent="0.2">
      <c r="A18" s="597">
        <v>6</v>
      </c>
      <c r="B18" s="18" t="s">
        <v>905</v>
      </c>
      <c r="C18" s="322">
        <v>46.040500621610995</v>
      </c>
      <c r="D18" s="322">
        <v>7.8567407204114348</v>
      </c>
      <c r="E18" s="323">
        <f t="shared" si="0"/>
        <v>53.897241342022433</v>
      </c>
      <c r="F18" s="322">
        <v>4.7314318894082685</v>
      </c>
      <c r="G18" s="322">
        <v>0.58330801546525302</v>
      </c>
      <c r="H18" s="323">
        <f t="shared" si="1"/>
        <v>5.3147399048735213</v>
      </c>
      <c r="I18" s="322">
        <v>45.111734327881322</v>
      </c>
      <c r="J18" s="322">
        <v>5.5078156295161307</v>
      </c>
      <c r="K18" s="323">
        <f t="shared" si="2"/>
        <v>50.619549957397453</v>
      </c>
      <c r="L18" s="322">
        <v>22.92110508726218</v>
      </c>
      <c r="M18" s="322">
        <v>3.7948849482222147</v>
      </c>
      <c r="N18" s="323">
        <f t="shared" si="3"/>
        <v>26.715990035484396</v>
      </c>
      <c r="O18" s="322">
        <f t="shared" si="4"/>
        <v>26.922061130027412</v>
      </c>
      <c r="P18" s="322">
        <f t="shared" si="5"/>
        <v>2.2962386967591688</v>
      </c>
      <c r="Q18" s="323">
        <f t="shared" si="6"/>
        <v>29.218299826786577</v>
      </c>
    </row>
    <row r="19" spans="1:31" s="369" customFormat="1" x14ac:dyDescent="0.2">
      <c r="A19" s="597">
        <v>7</v>
      </c>
      <c r="B19" s="18" t="s">
        <v>907</v>
      </c>
      <c r="C19" s="322">
        <v>29.299721437680418</v>
      </c>
      <c r="D19" s="322">
        <v>4.9999524637679906</v>
      </c>
      <c r="E19" s="323">
        <f t="shared" si="0"/>
        <v>34.299673901448408</v>
      </c>
      <c r="F19" s="322">
        <v>3.0110366848606485</v>
      </c>
      <c r="G19" s="322">
        <v>0.37121147977865049</v>
      </c>
      <c r="H19" s="323">
        <f t="shared" si="1"/>
        <v>3.3822481646392988</v>
      </c>
      <c r="I19" s="322">
        <v>28.708663709819547</v>
      </c>
      <c r="J19" s="322">
        <v>3.5051196554360642</v>
      </c>
      <c r="K19" s="323">
        <f t="shared" si="2"/>
        <v>32.213783365255608</v>
      </c>
      <c r="L19" s="322">
        <v>14.586765674423333</v>
      </c>
      <c r="M19" s="322">
        <v>2.4150274295402863</v>
      </c>
      <c r="N19" s="323">
        <f t="shared" si="3"/>
        <v>17.001793103963621</v>
      </c>
      <c r="O19" s="322">
        <f t="shared" si="4"/>
        <v>17.132934720256863</v>
      </c>
      <c r="P19" s="322">
        <f t="shared" si="5"/>
        <v>1.4613037056744282</v>
      </c>
      <c r="Q19" s="323">
        <f t="shared" si="6"/>
        <v>18.594238425931287</v>
      </c>
    </row>
    <row r="20" spans="1:31" s="369" customFormat="1" x14ac:dyDescent="0.2">
      <c r="A20" s="597">
        <v>8</v>
      </c>
      <c r="B20" s="18" t="s">
        <v>906</v>
      </c>
      <c r="C20" s="322">
        <v>40.19453815967735</v>
      </c>
      <c r="D20" s="322">
        <v>6.8591362047230984</v>
      </c>
      <c r="E20" s="323">
        <f t="shared" si="0"/>
        <v>47.05367436440045</v>
      </c>
      <c r="F20" s="322">
        <v>4.1306614189913304</v>
      </c>
      <c r="G20" s="322">
        <v>0.50924286160907928</v>
      </c>
      <c r="H20" s="323">
        <f t="shared" si="1"/>
        <v>4.63990428060041</v>
      </c>
      <c r="I20" s="322">
        <v>39.383701358801716</v>
      </c>
      <c r="J20" s="322">
        <v>4.80846434135292</v>
      </c>
      <c r="K20" s="323">
        <f t="shared" si="2"/>
        <v>44.192165700154632</v>
      </c>
      <c r="L20" s="322">
        <v>20.010712756226695</v>
      </c>
      <c r="M20" s="322">
        <v>3.3130319132825647</v>
      </c>
      <c r="N20" s="323">
        <f t="shared" si="3"/>
        <v>23.32374466950926</v>
      </c>
      <c r="O20" s="322">
        <f t="shared" si="4"/>
        <v>23.503650021566351</v>
      </c>
      <c r="P20" s="322">
        <f t="shared" si="5"/>
        <v>2.0046752896794349</v>
      </c>
      <c r="Q20" s="323">
        <f t="shared" si="6"/>
        <v>25.508325311245784</v>
      </c>
    </row>
    <row r="21" spans="1:31" x14ac:dyDescent="0.2">
      <c r="A21" s="298" t="s">
        <v>17</v>
      </c>
      <c r="B21" s="18"/>
      <c r="C21" s="323">
        <f t="shared" ref="C21:Q21" si="7">SUM(C13:C20)</f>
        <v>484.76915631999987</v>
      </c>
      <c r="D21" s="323">
        <f t="shared" si="7"/>
        <v>82.72511200000001</v>
      </c>
      <c r="E21" s="323">
        <f t="shared" si="7"/>
        <v>567.49426831999983</v>
      </c>
      <c r="F21" s="323">
        <f t="shared" si="7"/>
        <v>49.818143031602261</v>
      </c>
      <c r="G21" s="323">
        <f t="shared" si="7"/>
        <v>6.1417606393066579</v>
      </c>
      <c r="H21" s="323">
        <f t="shared" si="7"/>
        <v>55.959903670908915</v>
      </c>
      <c r="I21" s="323">
        <f t="shared" si="7"/>
        <v>474.98999999999995</v>
      </c>
      <c r="J21" s="323">
        <f t="shared" si="7"/>
        <v>57.992834566037715</v>
      </c>
      <c r="K21" s="323">
        <f t="shared" si="7"/>
        <v>532.9828345660377</v>
      </c>
      <c r="L21" s="323">
        <f t="shared" si="7"/>
        <v>241.34065931200001</v>
      </c>
      <c r="M21" s="323">
        <f t="shared" si="7"/>
        <v>39.957062799999996</v>
      </c>
      <c r="N21" s="323">
        <f t="shared" si="7"/>
        <v>281.29772211200003</v>
      </c>
      <c r="O21" s="323">
        <f t="shared" si="7"/>
        <v>283.46748371960217</v>
      </c>
      <c r="P21" s="323">
        <f t="shared" si="7"/>
        <v>24.177532405344387</v>
      </c>
      <c r="Q21" s="323">
        <f t="shared" si="7"/>
        <v>307.64501612494655</v>
      </c>
    </row>
    <row r="22" spans="1:31" s="557" customFormat="1" x14ac:dyDescent="0.2">
      <c r="A22" s="11"/>
      <c r="B22" s="20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/>
    </row>
    <row r="23" spans="1:31" ht="14.25" customHeight="1" x14ac:dyDescent="0.2">
      <c r="A23" s="835" t="s">
        <v>664</v>
      </c>
      <c r="B23" s="835"/>
      <c r="C23" s="835"/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835"/>
      <c r="P23" s="835"/>
      <c r="Q23" s="835"/>
    </row>
    <row r="24" spans="1:31" s="545" customFormat="1" ht="14.25" customHeight="1" x14ac:dyDescent="0.2">
      <c r="A24" s="547"/>
      <c r="B24" s="547"/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</row>
    <row r="25" spans="1:31" s="545" customFormat="1" ht="14.25" customHeight="1" x14ac:dyDescent="0.2">
      <c r="A25" s="547"/>
      <c r="B25" s="547"/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</row>
    <row r="26" spans="1:31" s="545" customFormat="1" ht="14.25" customHeight="1" x14ac:dyDescent="0.2">
      <c r="A26" s="547"/>
      <c r="B26" s="547"/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</row>
    <row r="27" spans="1:31" ht="15.75" customHeight="1" x14ac:dyDescent="0.2">
      <c r="A27" s="2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31" customFormat="1" ht="12.75" customHeight="1" x14ac:dyDescent="0.2">
      <c r="A28" s="452"/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O28" s="359" t="s">
        <v>912</v>
      </c>
      <c r="Q28" s="452"/>
      <c r="R28" s="452"/>
      <c r="S28" s="452"/>
      <c r="T28" s="452"/>
      <c r="U28" s="452"/>
      <c r="V28" s="452"/>
      <c r="W28" s="452"/>
      <c r="X28" s="452"/>
      <c r="Y28" s="545"/>
      <c r="Z28" s="545"/>
    </row>
    <row r="29" spans="1:31" customFormat="1" ht="12.75" customHeight="1" x14ac:dyDescent="0.2">
      <c r="A29" s="14" t="s">
        <v>12</v>
      </c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O29" s="359" t="s">
        <v>913</v>
      </c>
      <c r="Q29" s="546"/>
      <c r="R29" s="546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  <c r="AE29" s="546"/>
    </row>
    <row r="30" spans="1:31" customForma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O30" s="359" t="s">
        <v>914</v>
      </c>
      <c r="Q30" s="539"/>
      <c r="R30" s="14"/>
      <c r="S30" s="14"/>
      <c r="T30" s="14"/>
      <c r="Y30" s="14"/>
      <c r="Z30" s="14"/>
    </row>
    <row r="31" spans="1:31" customFormat="1" x14ac:dyDescent="0.2">
      <c r="N31" s="549" t="s">
        <v>82</v>
      </c>
    </row>
  </sheetData>
  <sortState ref="B13:Q20">
    <sortCondition ref="B13:B20"/>
  </sortState>
  <mergeCells count="14">
    <mergeCell ref="P1:Q1"/>
    <mergeCell ref="A2:Q2"/>
    <mergeCell ref="A3:Q3"/>
    <mergeCell ref="N9:Q9"/>
    <mergeCell ref="A6:Q6"/>
    <mergeCell ref="I10:K10"/>
    <mergeCell ref="L10:N10"/>
    <mergeCell ref="O10:Q10"/>
    <mergeCell ref="A8:B8"/>
    <mergeCell ref="A23:Q23"/>
    <mergeCell ref="A10:A11"/>
    <mergeCell ref="B10:B11"/>
    <mergeCell ref="C10:E10"/>
    <mergeCell ref="F10:H10"/>
  </mergeCells>
  <phoneticPr fontId="0" type="noConversion"/>
  <printOptions horizontalCentered="1"/>
  <pageMargins left="0.70866141732283472" right="0.70866141732283472" top="1.55" bottom="0" header="0.31496062992125984" footer="0.31496062992125984"/>
  <pageSetup paperSize="9" scale="8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3"/>
  <sheetViews>
    <sheetView topLeftCell="A9" zoomScale="90" zoomScaleNormal="90" zoomScaleSheetLayoutView="77" workbookViewId="0">
      <selection activeCell="D25" sqref="D25"/>
    </sheetView>
  </sheetViews>
  <sheetFormatPr defaultRowHeight="12.75" x14ac:dyDescent="0.2"/>
  <cols>
    <col min="1" max="1" width="5.42578125" customWidth="1"/>
    <col min="2" max="2" width="11.5703125" customWidth="1"/>
    <col min="3" max="22" width="10.5703125" customWidth="1"/>
  </cols>
  <sheetData>
    <row r="1" spans="1:23" ht="15" x14ac:dyDescent="0.2">
      <c r="Q1" s="843" t="s">
        <v>63</v>
      </c>
      <c r="R1" s="843"/>
      <c r="S1" s="843"/>
      <c r="T1" s="843"/>
      <c r="U1" s="843"/>
      <c r="V1" s="843"/>
    </row>
    <row r="3" spans="1:23" ht="15" x14ac:dyDescent="0.2">
      <c r="A3" s="799" t="s">
        <v>0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799"/>
      <c r="V3" s="799"/>
    </row>
    <row r="4" spans="1:23" ht="20.25" x14ac:dyDescent="0.3">
      <c r="A4" s="775" t="s">
        <v>740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</row>
    <row r="5" spans="1:23" ht="15.75" x14ac:dyDescent="0.25">
      <c r="A5" s="722" t="s">
        <v>970</v>
      </c>
      <c r="B5" s="722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23" x14ac:dyDescent="0.2">
      <c r="A6" s="30"/>
      <c r="B6" s="30"/>
      <c r="C6" s="144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U6" s="30"/>
    </row>
    <row r="8" spans="1:23" ht="15.75" x14ac:dyDescent="0.25">
      <c r="A8" s="849" t="s">
        <v>810</v>
      </c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49"/>
      <c r="V8" s="849"/>
      <c r="W8" s="382"/>
    </row>
    <row r="9" spans="1:23" ht="15.75" x14ac:dyDescent="0.25">
      <c r="A9" s="502"/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382"/>
      <c r="Q9" s="503"/>
      <c r="R9" s="503"/>
      <c r="S9" s="503"/>
      <c r="T9" s="382"/>
      <c r="U9" s="848" t="s">
        <v>219</v>
      </c>
      <c r="V9" s="848"/>
      <c r="W9" s="382"/>
    </row>
    <row r="10" spans="1:23" x14ac:dyDescent="0.2">
      <c r="A10" s="382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846" t="s">
        <v>829</v>
      </c>
      <c r="Q10" s="813"/>
      <c r="R10" s="813"/>
      <c r="S10" s="813"/>
      <c r="T10" s="813"/>
      <c r="U10" s="813"/>
      <c r="V10" s="813"/>
      <c r="W10" s="382"/>
    </row>
    <row r="11" spans="1:23" ht="28.5" customHeight="1" x14ac:dyDescent="0.2">
      <c r="A11" s="841" t="s">
        <v>911</v>
      </c>
      <c r="B11" s="841" t="s">
        <v>199</v>
      </c>
      <c r="C11" s="841" t="s">
        <v>367</v>
      </c>
      <c r="D11" s="841" t="s">
        <v>469</v>
      </c>
      <c r="E11" s="814" t="s">
        <v>854</v>
      </c>
      <c r="F11" s="814"/>
      <c r="G11" s="814"/>
      <c r="H11" s="809" t="s">
        <v>821</v>
      </c>
      <c r="I11" s="810"/>
      <c r="J11" s="811"/>
      <c r="K11" s="844" t="s">
        <v>369</v>
      </c>
      <c r="L11" s="845"/>
      <c r="M11" s="845"/>
      <c r="N11" s="847" t="s">
        <v>153</v>
      </c>
      <c r="O11" s="847"/>
      <c r="P11" s="847"/>
      <c r="Q11" s="811" t="s">
        <v>855</v>
      </c>
      <c r="R11" s="812"/>
      <c r="S11" s="812"/>
      <c r="T11" s="841" t="s">
        <v>241</v>
      </c>
      <c r="U11" s="841" t="s">
        <v>421</v>
      </c>
      <c r="V11" s="841" t="s">
        <v>370</v>
      </c>
      <c r="W11" s="382"/>
    </row>
    <row r="12" spans="1:23" ht="65.25" customHeight="1" x14ac:dyDescent="0.2">
      <c r="A12" s="842"/>
      <c r="B12" s="842"/>
      <c r="C12" s="842"/>
      <c r="D12" s="842"/>
      <c r="E12" s="454" t="s">
        <v>174</v>
      </c>
      <c r="F12" s="454" t="s">
        <v>200</v>
      </c>
      <c r="G12" s="454" t="s">
        <v>17</v>
      </c>
      <c r="H12" s="454" t="s">
        <v>174</v>
      </c>
      <c r="I12" s="454" t="s">
        <v>200</v>
      </c>
      <c r="J12" s="454" t="s">
        <v>17</v>
      </c>
      <c r="K12" s="454" t="s">
        <v>174</v>
      </c>
      <c r="L12" s="454" t="s">
        <v>200</v>
      </c>
      <c r="M12" s="613" t="s">
        <v>17</v>
      </c>
      <c r="N12" s="612" t="s">
        <v>174</v>
      </c>
      <c r="O12" s="612" t="s">
        <v>200</v>
      </c>
      <c r="P12" s="612" t="s">
        <v>17</v>
      </c>
      <c r="Q12" s="614" t="s">
        <v>229</v>
      </c>
      <c r="R12" s="454" t="s">
        <v>211</v>
      </c>
      <c r="S12" s="454" t="s">
        <v>212</v>
      </c>
      <c r="T12" s="842"/>
      <c r="U12" s="842"/>
      <c r="V12" s="842"/>
      <c r="W12" s="382"/>
    </row>
    <row r="13" spans="1:23" x14ac:dyDescent="0.2">
      <c r="A13" s="344">
        <v>1</v>
      </c>
      <c r="B13" s="504">
        <v>2</v>
      </c>
      <c r="C13" s="337">
        <v>3</v>
      </c>
      <c r="D13" s="504">
        <v>4</v>
      </c>
      <c r="E13" s="504">
        <v>5</v>
      </c>
      <c r="F13" s="337">
        <v>6</v>
      </c>
      <c r="G13" s="504">
        <v>7</v>
      </c>
      <c r="H13" s="504">
        <v>8</v>
      </c>
      <c r="I13" s="337">
        <v>9</v>
      </c>
      <c r="J13" s="504">
        <v>10</v>
      </c>
      <c r="K13" s="504">
        <v>11</v>
      </c>
      <c r="L13" s="337">
        <v>12</v>
      </c>
      <c r="M13" s="668">
        <v>13</v>
      </c>
      <c r="N13" s="286">
        <v>14</v>
      </c>
      <c r="O13" s="430">
        <v>15</v>
      </c>
      <c r="P13" s="286">
        <v>16</v>
      </c>
      <c r="Q13" s="671">
        <v>17</v>
      </c>
      <c r="R13" s="337">
        <v>18</v>
      </c>
      <c r="S13" s="504">
        <v>19</v>
      </c>
      <c r="T13" s="504">
        <v>20</v>
      </c>
      <c r="U13" s="337">
        <v>21</v>
      </c>
      <c r="V13" s="504">
        <v>22</v>
      </c>
      <c r="W13" s="382"/>
    </row>
    <row r="14" spans="1:23" ht="13.5" customHeight="1" x14ac:dyDescent="0.2">
      <c r="A14" s="374">
        <v>1</v>
      </c>
      <c r="B14" s="375" t="s">
        <v>900</v>
      </c>
      <c r="C14" s="337">
        <v>527</v>
      </c>
      <c r="D14" s="337">
        <v>501</v>
      </c>
      <c r="E14" s="339">
        <f>C14*10*900/100000</f>
        <v>47.43</v>
      </c>
      <c r="F14" s="339">
        <f>C14*10*600/100000</f>
        <v>31.62</v>
      </c>
      <c r="G14" s="505">
        <f t="shared" ref="G14:G21" si="0">SUM(E14:F14)</f>
        <v>79.05</v>
      </c>
      <c r="H14" s="339">
        <v>2.5284569975032865</v>
      </c>
      <c r="I14" s="339">
        <v>1.6497174325639554</v>
      </c>
      <c r="J14" s="505">
        <f t="shared" ref="J14:J21" si="1">SUM(H14:I14)</f>
        <v>4.1781744300672417</v>
      </c>
      <c r="K14" s="339">
        <v>42.605854932302655</v>
      </c>
      <c r="L14" s="339">
        <v>21.95371371361751</v>
      </c>
      <c r="M14" s="669">
        <f t="shared" ref="M14:M21" si="2">SUM(K14:L14)</f>
        <v>64.559568645920166</v>
      </c>
      <c r="N14" s="674">
        <v>35.753742440442295</v>
      </c>
      <c r="O14" s="674">
        <v>23.83582829362815</v>
      </c>
      <c r="P14" s="675">
        <f t="shared" ref="P14:P21" si="3">SUM(N14:O14)</f>
        <v>59.589570734070449</v>
      </c>
      <c r="Q14" s="672">
        <f t="shared" ref="Q14:Q20" si="4">H14+K14-N14</f>
        <v>9.3805694893636442</v>
      </c>
      <c r="R14" s="339">
        <f t="shared" ref="R14:R20" si="5">I14+L14-O14</f>
        <v>-0.23239714744668305</v>
      </c>
      <c r="S14" s="343">
        <f t="shared" ref="S14:S20" si="6">J14+M14-P14</f>
        <v>9.1481723419169612</v>
      </c>
      <c r="T14" s="480" t="s">
        <v>936</v>
      </c>
      <c r="U14" s="337">
        <v>501</v>
      </c>
      <c r="V14" s="337">
        <v>501</v>
      </c>
      <c r="W14" s="382"/>
    </row>
    <row r="15" spans="1:23" ht="13.5" customHeight="1" x14ac:dyDescent="0.2">
      <c r="A15" s="374">
        <v>2</v>
      </c>
      <c r="B15" s="375" t="s">
        <v>901</v>
      </c>
      <c r="C15" s="337">
        <v>249</v>
      </c>
      <c r="D15" s="337">
        <v>252</v>
      </c>
      <c r="E15" s="339">
        <f t="shared" ref="E15:E21" si="7">C15*10*900/100000</f>
        <v>22.41</v>
      </c>
      <c r="F15" s="339">
        <f t="shared" ref="F15:F21" si="8">C15*10*600/100000</f>
        <v>14.94</v>
      </c>
      <c r="G15" s="505">
        <f t="shared" si="0"/>
        <v>37.35</v>
      </c>
      <c r="H15" s="339">
        <v>1.2554694223774814</v>
      </c>
      <c r="I15" s="339">
        <v>0.81914376799459043</v>
      </c>
      <c r="J15" s="505">
        <f t="shared" si="1"/>
        <v>2.0746131903720717</v>
      </c>
      <c r="K15" s="339">
        <v>21.155332336905705</v>
      </c>
      <c r="L15" s="339">
        <v>10.90080483958879</v>
      </c>
      <c r="M15" s="669">
        <f t="shared" si="2"/>
        <v>32.056137176494495</v>
      </c>
      <c r="N15" s="674">
        <v>17.753013167263479</v>
      </c>
      <c r="O15" s="674">
        <v>11.835342111508988</v>
      </c>
      <c r="P15" s="675">
        <f t="shared" si="3"/>
        <v>29.588355278772468</v>
      </c>
      <c r="Q15" s="672">
        <f t="shared" si="4"/>
        <v>4.6577885920197062</v>
      </c>
      <c r="R15" s="339">
        <f t="shared" si="5"/>
        <v>-0.11539350392560621</v>
      </c>
      <c r="S15" s="343">
        <f t="shared" si="6"/>
        <v>4.5423950880940964</v>
      </c>
      <c r="T15" s="480" t="s">
        <v>936</v>
      </c>
      <c r="U15" s="337">
        <v>252</v>
      </c>
      <c r="V15" s="337">
        <v>252</v>
      </c>
      <c r="W15" s="382"/>
    </row>
    <row r="16" spans="1:23" ht="13.5" customHeight="1" x14ac:dyDescent="0.2">
      <c r="A16" s="374">
        <v>3</v>
      </c>
      <c r="B16" s="375" t="s">
        <v>902</v>
      </c>
      <c r="C16" s="337">
        <v>204</v>
      </c>
      <c r="D16" s="337">
        <v>202</v>
      </c>
      <c r="E16" s="339">
        <f t="shared" si="7"/>
        <v>18.36</v>
      </c>
      <c r="F16" s="339">
        <f t="shared" si="8"/>
        <v>12.24</v>
      </c>
      <c r="G16" s="505">
        <f t="shared" si="0"/>
        <v>30.6</v>
      </c>
      <c r="H16" s="339">
        <v>1.1854216398635897</v>
      </c>
      <c r="I16" s="339">
        <v>0.77344038128889447</v>
      </c>
      <c r="J16" s="505">
        <f t="shared" si="1"/>
        <v>1.9588620211524841</v>
      </c>
      <c r="K16" s="339">
        <v>19.97498967611957</v>
      </c>
      <c r="L16" s="339">
        <v>10.292604278890222</v>
      </c>
      <c r="M16" s="669">
        <f t="shared" si="2"/>
        <v>30.267593955009794</v>
      </c>
      <c r="N16" s="674">
        <v>16.762499831660453</v>
      </c>
      <c r="O16" s="674">
        <v>11.174999887773636</v>
      </c>
      <c r="P16" s="675">
        <f t="shared" si="3"/>
        <v>27.937499719434086</v>
      </c>
      <c r="Q16" s="672">
        <f t="shared" si="4"/>
        <v>4.3979114843227087</v>
      </c>
      <c r="R16" s="339">
        <f t="shared" si="5"/>
        <v>-0.10895522759451914</v>
      </c>
      <c r="S16" s="343">
        <f t="shared" si="6"/>
        <v>4.2889562567281914</v>
      </c>
      <c r="T16" s="480" t="s">
        <v>936</v>
      </c>
      <c r="U16" s="337">
        <v>202</v>
      </c>
      <c r="V16" s="337">
        <v>202</v>
      </c>
      <c r="W16" s="382"/>
    </row>
    <row r="17" spans="1:36" ht="13.5" customHeight="1" x14ac:dyDescent="0.2">
      <c r="A17" s="374">
        <v>4</v>
      </c>
      <c r="B17" s="375" t="s">
        <v>903</v>
      </c>
      <c r="C17" s="337">
        <v>526</v>
      </c>
      <c r="D17" s="337">
        <v>526</v>
      </c>
      <c r="E17" s="339">
        <f t="shared" si="7"/>
        <v>47.34</v>
      </c>
      <c r="F17" s="339">
        <f t="shared" si="8"/>
        <v>31.56</v>
      </c>
      <c r="G17" s="505">
        <f t="shared" si="0"/>
        <v>78.900000000000006</v>
      </c>
      <c r="H17" s="339">
        <v>2.8991524548688585</v>
      </c>
      <c r="I17" s="339">
        <v>1.8915814463842886</v>
      </c>
      <c r="J17" s="505">
        <f t="shared" si="1"/>
        <v>4.7907339012531471</v>
      </c>
      <c r="K17" s="339">
        <v>48.852271974861289</v>
      </c>
      <c r="L17" s="339">
        <v>25.172333588892531</v>
      </c>
      <c r="M17" s="669">
        <f t="shared" si="2"/>
        <v>74.024605563753823</v>
      </c>
      <c r="N17" s="674">
        <v>40.995575668999471</v>
      </c>
      <c r="O17" s="674">
        <v>27.33038377933298</v>
      </c>
      <c r="P17" s="675">
        <f t="shared" si="3"/>
        <v>68.325959448332455</v>
      </c>
      <c r="Q17" s="672">
        <f t="shared" si="4"/>
        <v>10.755848760730679</v>
      </c>
      <c r="R17" s="339">
        <f t="shared" si="5"/>
        <v>-0.26646874405615861</v>
      </c>
      <c r="S17" s="343">
        <f t="shared" si="6"/>
        <v>10.489380016674517</v>
      </c>
      <c r="T17" s="480" t="s">
        <v>936</v>
      </c>
      <c r="U17" s="337">
        <v>447</v>
      </c>
      <c r="V17" s="337">
        <v>447</v>
      </c>
      <c r="W17" s="382"/>
    </row>
    <row r="18" spans="1:36" ht="13.5" customHeight="1" x14ac:dyDescent="0.2">
      <c r="A18" s="374">
        <v>5</v>
      </c>
      <c r="B18" s="375" t="s">
        <v>904</v>
      </c>
      <c r="C18" s="337">
        <v>617</v>
      </c>
      <c r="D18" s="337">
        <v>603</v>
      </c>
      <c r="E18" s="339">
        <f t="shared" si="7"/>
        <v>55.53</v>
      </c>
      <c r="F18" s="339">
        <f t="shared" si="8"/>
        <v>37.020000000000003</v>
      </c>
      <c r="G18" s="505">
        <f t="shared" si="0"/>
        <v>92.550000000000011</v>
      </c>
      <c r="H18" s="339">
        <v>2.8274414941989154</v>
      </c>
      <c r="I18" s="339">
        <v>1.8447929022089551</v>
      </c>
      <c r="J18" s="505">
        <f t="shared" si="1"/>
        <v>4.6722343964078705</v>
      </c>
      <c r="K18" s="339">
        <v>47.643903871161427</v>
      </c>
      <c r="L18" s="339">
        <v>24.549692230059467</v>
      </c>
      <c r="M18" s="669">
        <f t="shared" si="2"/>
        <v>72.193596101220891</v>
      </c>
      <c r="N18" s="674">
        <v>39.981544099357748</v>
      </c>
      <c r="O18" s="674">
        <v>26.65436273290517</v>
      </c>
      <c r="P18" s="675">
        <f t="shared" si="3"/>
        <v>66.635906832262918</v>
      </c>
      <c r="Q18" s="672">
        <f t="shared" si="4"/>
        <v>10.489801266002594</v>
      </c>
      <c r="R18" s="339">
        <f t="shared" si="5"/>
        <v>-0.2598776006367487</v>
      </c>
      <c r="S18" s="343">
        <f t="shared" si="6"/>
        <v>10.229923665365845</v>
      </c>
      <c r="T18" s="480" t="s">
        <v>936</v>
      </c>
      <c r="U18" s="337">
        <v>614</v>
      </c>
      <c r="V18" s="337">
        <v>603</v>
      </c>
      <c r="W18" s="382"/>
    </row>
    <row r="19" spans="1:36" s="474" customFormat="1" ht="13.5" customHeight="1" x14ac:dyDescent="0.2">
      <c r="A19" s="374">
        <v>6</v>
      </c>
      <c r="B19" s="375" t="s">
        <v>905</v>
      </c>
      <c r="C19" s="337">
        <v>335</v>
      </c>
      <c r="D19" s="337">
        <v>323</v>
      </c>
      <c r="E19" s="339">
        <f t="shared" si="7"/>
        <v>30.15</v>
      </c>
      <c r="F19" s="339">
        <f t="shared" si="8"/>
        <v>20.100000000000001</v>
      </c>
      <c r="G19" s="505">
        <f t="shared" si="0"/>
        <v>50.25</v>
      </c>
      <c r="H19" s="339">
        <v>1.711668502801329</v>
      </c>
      <c r="I19" s="339">
        <v>1.1167954885648901</v>
      </c>
      <c r="J19" s="505">
        <f t="shared" si="1"/>
        <v>2.8284639913662191</v>
      </c>
      <c r="K19" s="339">
        <v>28.842531233300249</v>
      </c>
      <c r="L19" s="339">
        <v>14.861822969590706</v>
      </c>
      <c r="M19" s="669">
        <f t="shared" si="2"/>
        <v>43.704354202890954</v>
      </c>
      <c r="N19" s="674">
        <v>24.203913633099727</v>
      </c>
      <c r="O19" s="674">
        <v>16.135942422066485</v>
      </c>
      <c r="P19" s="675">
        <f t="shared" si="3"/>
        <v>40.339856055166209</v>
      </c>
      <c r="Q19" s="672">
        <f t="shared" si="4"/>
        <v>6.3502861030018529</v>
      </c>
      <c r="R19" s="339">
        <f t="shared" si="5"/>
        <v>-0.15732396391088876</v>
      </c>
      <c r="S19" s="343">
        <f t="shared" si="6"/>
        <v>6.1929621390909659</v>
      </c>
      <c r="T19" s="480" t="s">
        <v>936</v>
      </c>
      <c r="U19" s="337">
        <v>319</v>
      </c>
      <c r="V19" s="337">
        <v>319</v>
      </c>
      <c r="W19" s="382"/>
    </row>
    <row r="20" spans="1:36" ht="13.5" customHeight="1" x14ac:dyDescent="0.2">
      <c r="A20" s="374">
        <v>7</v>
      </c>
      <c r="B20" s="375" t="s">
        <v>907</v>
      </c>
      <c r="C20" s="337">
        <v>116</v>
      </c>
      <c r="D20" s="337">
        <v>124</v>
      </c>
      <c r="E20" s="339">
        <f t="shared" si="7"/>
        <v>10.44</v>
      </c>
      <c r="F20" s="339">
        <f t="shared" si="8"/>
        <v>6.96</v>
      </c>
      <c r="G20" s="505">
        <f t="shared" si="0"/>
        <v>17.399999999999999</v>
      </c>
      <c r="H20" s="339">
        <v>0.60030670073111547</v>
      </c>
      <c r="I20" s="339">
        <v>0.39167620017227017</v>
      </c>
      <c r="J20" s="505">
        <f t="shared" si="1"/>
        <v>0.99198290090338559</v>
      </c>
      <c r="K20" s="339">
        <v>10.11548949873168</v>
      </c>
      <c r="L20" s="339">
        <v>5.2122545335873536</v>
      </c>
      <c r="M20" s="669">
        <f t="shared" si="2"/>
        <v>15.327744032319034</v>
      </c>
      <c r="N20" s="674">
        <v>8.4886597574749043</v>
      </c>
      <c r="O20" s="674">
        <v>5.6591065049832698</v>
      </c>
      <c r="P20" s="675">
        <f t="shared" si="3"/>
        <v>14.147766262458173</v>
      </c>
      <c r="Q20" s="672">
        <f t="shared" si="4"/>
        <v>2.2271364419878914</v>
      </c>
      <c r="R20" s="339">
        <f t="shared" si="5"/>
        <v>-5.5175771223646031E-2</v>
      </c>
      <c r="S20" s="343">
        <f t="shared" si="6"/>
        <v>2.1719606707642463</v>
      </c>
      <c r="T20" s="480" t="s">
        <v>936</v>
      </c>
      <c r="U20" s="337">
        <v>124</v>
      </c>
      <c r="V20" s="337">
        <v>124</v>
      </c>
      <c r="W20" s="382"/>
    </row>
    <row r="21" spans="1:36" ht="13.5" customHeight="1" x14ac:dyDescent="0.2">
      <c r="A21" s="374">
        <v>8</v>
      </c>
      <c r="B21" s="375" t="s">
        <v>906</v>
      </c>
      <c r="C21" s="337">
        <v>248</v>
      </c>
      <c r="D21" s="337">
        <v>248</v>
      </c>
      <c r="E21" s="339">
        <f t="shared" si="7"/>
        <v>22.32</v>
      </c>
      <c r="F21" s="339">
        <f t="shared" si="8"/>
        <v>14.88</v>
      </c>
      <c r="G21" s="505">
        <f t="shared" si="0"/>
        <v>37.200000000000003</v>
      </c>
      <c r="H21" s="339">
        <v>1.1382205767577511</v>
      </c>
      <c r="I21" s="339">
        <v>0.74264356856154967</v>
      </c>
      <c r="J21" s="505">
        <f t="shared" si="1"/>
        <v>1.8808641453193009</v>
      </c>
      <c r="K21" s="339">
        <v>19.179626476617418</v>
      </c>
      <c r="L21" s="339">
        <v>9.8827738457734231</v>
      </c>
      <c r="M21" s="669">
        <f t="shared" si="2"/>
        <v>29.062400322390843</v>
      </c>
      <c r="N21" s="674">
        <v>16.095051401701927</v>
      </c>
      <c r="O21" s="674">
        <v>10.730034267801285</v>
      </c>
      <c r="P21" s="675">
        <f t="shared" si="3"/>
        <v>26.82508566950321</v>
      </c>
      <c r="Q21" s="672">
        <f t="shared" ref="Q21" si="9">H21+K21-N21</f>
        <v>4.2227956516732412</v>
      </c>
      <c r="R21" s="339">
        <f t="shared" ref="R21" si="10">I21+L21-O21</f>
        <v>-0.10461685346631278</v>
      </c>
      <c r="S21" s="343">
        <f t="shared" ref="S21" si="11">J21+M21-P21</f>
        <v>4.1181787982069338</v>
      </c>
      <c r="T21" s="480" t="s">
        <v>936</v>
      </c>
      <c r="U21" s="337">
        <v>248</v>
      </c>
      <c r="V21" s="337">
        <v>248</v>
      </c>
      <c r="W21" s="382"/>
    </row>
    <row r="22" spans="1:36" ht="13.5" customHeight="1" x14ac:dyDescent="0.2">
      <c r="A22" s="384" t="s">
        <v>17</v>
      </c>
      <c r="B22" s="480"/>
      <c r="C22" s="455">
        <f t="shared" ref="C22:S22" si="12">SUM(C14:C21)</f>
        <v>2822</v>
      </c>
      <c r="D22" s="455">
        <f t="shared" si="12"/>
        <v>2779</v>
      </c>
      <c r="E22" s="343">
        <f t="shared" si="12"/>
        <v>253.98000000000002</v>
      </c>
      <c r="F22" s="343">
        <f t="shared" si="12"/>
        <v>169.32</v>
      </c>
      <c r="G22" s="343">
        <f t="shared" si="12"/>
        <v>423.3</v>
      </c>
      <c r="H22" s="343">
        <f t="shared" si="12"/>
        <v>14.146137789102326</v>
      </c>
      <c r="I22" s="343">
        <f t="shared" si="12"/>
        <v>9.2297911877393926</v>
      </c>
      <c r="J22" s="343">
        <f t="shared" si="12"/>
        <v>23.37592897684172</v>
      </c>
      <c r="K22" s="343">
        <f t="shared" si="12"/>
        <v>238.36999999999998</v>
      </c>
      <c r="L22" s="343">
        <f t="shared" si="12"/>
        <v>122.82600000000001</v>
      </c>
      <c r="M22" s="670">
        <f t="shared" si="12"/>
        <v>361.19600000000003</v>
      </c>
      <c r="N22" s="353">
        <f t="shared" si="12"/>
        <v>200.03399999999996</v>
      </c>
      <c r="O22" s="353">
        <f t="shared" si="12"/>
        <v>133.35599999999997</v>
      </c>
      <c r="P22" s="353">
        <f t="shared" si="12"/>
        <v>333.39</v>
      </c>
      <c r="Q22" s="673">
        <f t="shared" si="12"/>
        <v>52.48213778910231</v>
      </c>
      <c r="R22" s="343">
        <f t="shared" si="12"/>
        <v>-1.3002088122605633</v>
      </c>
      <c r="S22" s="343">
        <f t="shared" si="12"/>
        <v>51.181928976841753</v>
      </c>
      <c r="T22" s="455" t="s">
        <v>7</v>
      </c>
      <c r="U22" s="455">
        <f>SUM(U14:U21)</f>
        <v>2707</v>
      </c>
      <c r="V22" s="455">
        <f>SUM(V14:V21)</f>
        <v>2696</v>
      </c>
      <c r="W22" s="447"/>
    </row>
    <row r="23" spans="1:36" ht="13.5" customHeight="1" x14ac:dyDescent="0.2">
      <c r="A23" s="385"/>
      <c r="B23" s="558"/>
      <c r="C23" s="559">
        <f>'AT-8A_Hon_CCH_UPry'!C21</f>
        <v>2072</v>
      </c>
      <c r="D23" s="559">
        <f>'AT-8A_Hon_CCH_UPry'!D21</f>
        <v>2014</v>
      </c>
      <c r="E23" s="559">
        <f>'AT-8A_Hon_CCH_UPry'!E21</f>
        <v>186.48</v>
      </c>
      <c r="F23" s="559">
        <f>'AT-8A_Hon_CCH_UPry'!F21</f>
        <v>124.31999999999998</v>
      </c>
      <c r="G23" s="559">
        <f>'AT-8A_Hon_CCH_UPry'!G21</f>
        <v>310.79999999999995</v>
      </c>
      <c r="H23" s="559">
        <f>'AT-8A_Hon_CCH_UPry'!H21</f>
        <v>12.935362210897672</v>
      </c>
      <c r="I23" s="559">
        <f>'AT-8A_Hon_CCH_UPry'!I21</f>
        <v>-6.468791187739436</v>
      </c>
      <c r="J23" s="559">
        <f>'AT-8A_Hon_CCH_UPry'!J21</f>
        <v>6.4665710231582345</v>
      </c>
      <c r="K23" s="559">
        <f>'AT-8A_Hon_CCH_UPry'!K21</f>
        <v>175.00999999999996</v>
      </c>
      <c r="L23" s="559">
        <f>'AT-8A_Hon_CCH_UPry'!L21</f>
        <v>88.59</v>
      </c>
      <c r="M23" s="559">
        <f>'AT-8A_Hon_CCH_UPry'!M21</f>
        <v>263.59999999999997</v>
      </c>
      <c r="N23" s="676">
        <f>'AT-8A_Hon_CCH_UPry'!N21</f>
        <v>146.62800000000001</v>
      </c>
      <c r="O23" s="676">
        <f>'AT-8A_Hon_CCH_UPry'!O21</f>
        <v>97.75200000000001</v>
      </c>
      <c r="P23" s="676">
        <f>'AT-8A_Hon_CCH_UPry'!P21</f>
        <v>244.38000000000002</v>
      </c>
      <c r="Q23" s="559">
        <f>'AT-8A_Hon_CCH_UPry'!Q21</f>
        <v>41.317362210897635</v>
      </c>
      <c r="R23" s="440">
        <f>'AT-8A_Hon_CCH_UPry'!R21</f>
        <v>-15.630791187739433</v>
      </c>
      <c r="S23" s="559">
        <f>'AT-8A_Hon_CCH_UPry'!S21</f>
        <v>25.686571023158209</v>
      </c>
      <c r="T23" s="559" t="str">
        <f>'AT-8A_Hon_CCH_UPry'!T21</f>
        <v>-</v>
      </c>
      <c r="U23" s="559">
        <f>'AT-8A_Hon_CCH_UPry'!U21</f>
        <v>1944</v>
      </c>
      <c r="V23" s="559">
        <f>'AT-8A_Hon_CCH_UPry'!V21</f>
        <v>1937</v>
      </c>
      <c r="W23" s="559"/>
    </row>
    <row r="24" spans="1:36" ht="13.5" customHeight="1" x14ac:dyDescent="0.2">
      <c r="A24" s="385"/>
      <c r="B24" s="558"/>
      <c r="C24" s="559">
        <f>C22+C23</f>
        <v>4894</v>
      </c>
      <c r="D24" s="559">
        <f t="shared" ref="D24:V24" si="13">D22+D23</f>
        <v>4793</v>
      </c>
      <c r="E24" s="559">
        <f t="shared" si="13"/>
        <v>440.46000000000004</v>
      </c>
      <c r="F24" s="559">
        <f t="shared" si="13"/>
        <v>293.64</v>
      </c>
      <c r="G24" s="559">
        <f t="shared" si="13"/>
        <v>734.09999999999991</v>
      </c>
      <c r="H24" s="559">
        <f t="shared" si="13"/>
        <v>27.081499999999998</v>
      </c>
      <c r="I24" s="559">
        <f t="shared" si="13"/>
        <v>2.7609999999999566</v>
      </c>
      <c r="J24" s="559">
        <f t="shared" si="13"/>
        <v>29.842499999999955</v>
      </c>
      <c r="K24" s="559">
        <f t="shared" si="13"/>
        <v>413.37999999999994</v>
      </c>
      <c r="L24" s="559">
        <f t="shared" si="13"/>
        <v>211.416</v>
      </c>
      <c r="M24" s="559">
        <f t="shared" si="13"/>
        <v>624.79600000000005</v>
      </c>
      <c r="N24" s="676">
        <f t="shared" si="13"/>
        <v>346.66199999999998</v>
      </c>
      <c r="O24" s="676">
        <f t="shared" si="13"/>
        <v>231.10799999999998</v>
      </c>
      <c r="P24" s="676">
        <f t="shared" si="13"/>
        <v>577.77</v>
      </c>
      <c r="Q24" s="559">
        <f t="shared" si="13"/>
        <v>93.799499999999938</v>
      </c>
      <c r="R24" s="559">
        <f t="shared" si="13"/>
        <v>-16.930999999999997</v>
      </c>
      <c r="S24" s="559">
        <f t="shared" si="13"/>
        <v>76.868499999999955</v>
      </c>
      <c r="T24" s="559" t="e">
        <f t="shared" si="13"/>
        <v>#VALUE!</v>
      </c>
      <c r="U24" s="559">
        <f t="shared" si="13"/>
        <v>4651</v>
      </c>
      <c r="V24" s="559">
        <f t="shared" si="13"/>
        <v>4633</v>
      </c>
      <c r="W24" s="559"/>
    </row>
    <row r="25" spans="1:36" ht="13.5" customHeight="1" x14ac:dyDescent="0.2">
      <c r="A25" s="385"/>
      <c r="B25" s="558"/>
      <c r="C25" s="559"/>
      <c r="D25" s="646">
        <f>D24/C24</f>
        <v>0.97936248467511233</v>
      </c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646">
        <f>P24/G24</f>
        <v>0.78704536166734784</v>
      </c>
      <c r="Q25" s="440"/>
      <c r="R25" s="440"/>
      <c r="S25" s="440"/>
      <c r="T25" s="559"/>
      <c r="U25" s="559"/>
      <c r="V25" s="646">
        <f>V24/C24</f>
        <v>0.94666939109113202</v>
      </c>
      <c r="W25" s="559"/>
    </row>
    <row r="26" spans="1:36" x14ac:dyDescent="0.2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</row>
    <row r="27" spans="1:36" x14ac:dyDescent="0.2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>
        <v>107.92</v>
      </c>
      <c r="L27" s="382"/>
      <c r="M27" s="382"/>
      <c r="N27" s="382"/>
      <c r="O27" s="382"/>
      <c r="P27" s="382"/>
      <c r="Q27" s="382"/>
      <c r="R27" s="382"/>
      <c r="S27" s="382"/>
      <c r="T27" s="382"/>
      <c r="U27" s="518"/>
      <c r="V27" s="518"/>
      <c r="W27" s="382"/>
      <c r="X27" s="519"/>
    </row>
    <row r="28" spans="1:36" x14ac:dyDescent="0.2">
      <c r="A28" s="382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518"/>
    </row>
    <row r="29" spans="1:36" x14ac:dyDescent="0.2">
      <c r="K29">
        <v>129.28</v>
      </c>
      <c r="AA29" s="479"/>
    </row>
    <row r="30" spans="1:36" ht="12.75" customHeight="1" x14ac:dyDescent="0.2">
      <c r="A30" s="452"/>
      <c r="B30" s="452"/>
      <c r="C30" s="452"/>
      <c r="D30" s="452"/>
      <c r="E30" s="452"/>
      <c r="F30" s="452"/>
      <c r="G30" s="452"/>
      <c r="H30" s="452"/>
      <c r="I30" s="452"/>
      <c r="J30" s="452"/>
      <c r="K30" s="452">
        <v>176.18</v>
      </c>
      <c r="L30" s="452"/>
      <c r="M30" s="452"/>
      <c r="N30" s="452"/>
      <c r="O30" s="452"/>
      <c r="P30" s="452"/>
      <c r="Q30" s="452"/>
      <c r="T30" s="359" t="s">
        <v>912</v>
      </c>
      <c r="V30" s="452"/>
      <c r="W30" s="452"/>
      <c r="X30" s="452"/>
      <c r="Y30" s="452"/>
      <c r="Z30" s="452"/>
      <c r="AA30" s="452"/>
      <c r="AB30" s="452"/>
      <c r="AC30" s="452"/>
      <c r="AD30" s="545"/>
      <c r="AE30" s="545"/>
    </row>
    <row r="31" spans="1:36" ht="12.75" customHeight="1" x14ac:dyDescent="0.2">
      <c r="A31" s="14" t="s">
        <v>12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2">
        <f>SUM(K27:K30)</f>
        <v>413.38</v>
      </c>
      <c r="L31" s="452"/>
      <c r="M31" s="452"/>
      <c r="N31" s="452"/>
      <c r="O31" s="452"/>
      <c r="P31" s="452"/>
      <c r="Q31" s="452"/>
      <c r="T31" s="359" t="s">
        <v>913</v>
      </c>
      <c r="V31" s="546"/>
      <c r="W31" s="546"/>
      <c r="X31" s="546"/>
      <c r="Y31" s="546"/>
      <c r="Z31" s="546"/>
      <c r="AA31" s="546"/>
      <c r="AB31" s="546"/>
      <c r="AC31" s="546"/>
      <c r="AD31" s="546"/>
      <c r="AE31" s="546"/>
      <c r="AF31" s="546"/>
      <c r="AG31" s="546"/>
      <c r="AH31" s="546"/>
      <c r="AI31" s="546"/>
      <c r="AJ31" s="546"/>
    </row>
    <row r="32" spans="1:36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T32" s="359" t="s">
        <v>914</v>
      </c>
      <c r="V32" s="539"/>
      <c r="W32" s="14"/>
      <c r="X32" s="14"/>
      <c r="Y32" s="14"/>
      <c r="AD32" s="14"/>
      <c r="AE32" s="14"/>
    </row>
    <row r="33" spans="19:19" x14ac:dyDescent="0.2">
      <c r="S33" s="549" t="s">
        <v>82</v>
      </c>
    </row>
  </sheetData>
  <sortState ref="B14:S21">
    <sortCondition ref="B14:B21"/>
  </sortState>
  <mergeCells count="19">
    <mergeCell ref="Q1:V1"/>
    <mergeCell ref="H11:J11"/>
    <mergeCell ref="Q11:S11"/>
    <mergeCell ref="T11:T12"/>
    <mergeCell ref="K11:M11"/>
    <mergeCell ref="P10:V10"/>
    <mergeCell ref="N11:P11"/>
    <mergeCell ref="U9:V9"/>
    <mergeCell ref="A3:V3"/>
    <mergeCell ref="A4:V4"/>
    <mergeCell ref="A8:V8"/>
    <mergeCell ref="V11:V12"/>
    <mergeCell ref="U11:U12"/>
    <mergeCell ref="E11:G11"/>
    <mergeCell ref="A11:A12"/>
    <mergeCell ref="A5:B5"/>
    <mergeCell ref="D11:D12"/>
    <mergeCell ref="C11:C12"/>
    <mergeCell ref="B11:B12"/>
  </mergeCells>
  <printOptions horizontalCentered="1"/>
  <pageMargins left="0.70866141732283472" right="0.70866141732283472" top="1.98" bottom="0" header="0.31496062992125984" footer="0.31496062992125984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2"/>
  <sheetViews>
    <sheetView topLeftCell="B6" zoomScaleNormal="100" zoomScaleSheetLayoutView="85" workbookViewId="0">
      <selection activeCell="M24" sqref="M24"/>
    </sheetView>
  </sheetViews>
  <sheetFormatPr defaultRowHeight="12.75" x14ac:dyDescent="0.2"/>
  <cols>
    <col min="1" max="1" width="5" customWidth="1"/>
    <col min="2" max="2" width="10.28515625" customWidth="1"/>
    <col min="3" max="22" width="10.5703125" customWidth="1"/>
  </cols>
  <sheetData>
    <row r="1" spans="1:23" ht="15" x14ac:dyDescent="0.2">
      <c r="Q1" s="843" t="s">
        <v>201</v>
      </c>
      <c r="R1" s="843"/>
      <c r="S1" s="843"/>
      <c r="T1" s="843"/>
      <c r="U1" s="843"/>
      <c r="V1" s="843"/>
    </row>
    <row r="3" spans="1:23" ht="15" x14ac:dyDescent="0.2">
      <c r="A3" s="799" t="s">
        <v>0</v>
      </c>
      <c r="B3" s="799"/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  <c r="Q3" s="799"/>
      <c r="R3" s="799"/>
      <c r="S3" s="799"/>
      <c r="T3" s="799"/>
      <c r="U3" s="799"/>
      <c r="V3" s="799"/>
    </row>
    <row r="4" spans="1:23" ht="20.25" x14ac:dyDescent="0.3">
      <c r="A4" s="775" t="s">
        <v>740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</row>
    <row r="5" spans="1:23" ht="15.75" x14ac:dyDescent="0.25">
      <c r="A5" s="722" t="s">
        <v>970</v>
      </c>
      <c r="B5" s="722"/>
      <c r="C5" s="722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23" x14ac:dyDescent="0.2">
      <c r="A6" s="30"/>
      <c r="B6" s="30"/>
      <c r="C6" s="144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U6" s="30"/>
    </row>
    <row r="7" spans="1:23" ht="15.75" x14ac:dyDescent="0.25">
      <c r="A7" s="849" t="s">
        <v>811</v>
      </c>
      <c r="B7" s="849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382"/>
    </row>
    <row r="8" spans="1:23" ht="15.75" x14ac:dyDescent="0.25">
      <c r="A8" s="502"/>
      <c r="B8" s="453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848" t="s">
        <v>219</v>
      </c>
      <c r="Q8" s="848"/>
      <c r="R8" s="848"/>
      <c r="S8" s="848"/>
      <c r="T8" s="848"/>
      <c r="U8" s="848"/>
      <c r="V8" s="848"/>
      <c r="W8" s="382"/>
    </row>
    <row r="9" spans="1:23" x14ac:dyDescent="0.2">
      <c r="A9" s="382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813" t="s">
        <v>829</v>
      </c>
      <c r="Q9" s="813"/>
      <c r="R9" s="813"/>
      <c r="S9" s="813"/>
      <c r="T9" s="813"/>
      <c r="U9" s="813"/>
      <c r="V9" s="813"/>
      <c r="W9" s="382"/>
    </row>
    <row r="10" spans="1:23" ht="28.5" customHeight="1" x14ac:dyDescent="0.2">
      <c r="A10" s="841" t="s">
        <v>21</v>
      </c>
      <c r="B10" s="841" t="s">
        <v>199</v>
      </c>
      <c r="C10" s="841" t="s">
        <v>367</v>
      </c>
      <c r="D10" s="841" t="s">
        <v>470</v>
      </c>
      <c r="E10" s="814" t="s">
        <v>854</v>
      </c>
      <c r="F10" s="814"/>
      <c r="G10" s="814"/>
      <c r="H10" s="809" t="s">
        <v>821</v>
      </c>
      <c r="I10" s="810"/>
      <c r="J10" s="811"/>
      <c r="K10" s="844" t="s">
        <v>369</v>
      </c>
      <c r="L10" s="845"/>
      <c r="M10" s="850"/>
      <c r="N10" s="851" t="s">
        <v>153</v>
      </c>
      <c r="O10" s="852"/>
      <c r="P10" s="815"/>
      <c r="Q10" s="812" t="s">
        <v>855</v>
      </c>
      <c r="R10" s="812"/>
      <c r="S10" s="812"/>
      <c r="T10" s="841" t="s">
        <v>241</v>
      </c>
      <c r="U10" s="841" t="s">
        <v>421</v>
      </c>
      <c r="V10" s="841" t="s">
        <v>370</v>
      </c>
      <c r="W10" s="382"/>
    </row>
    <row r="11" spans="1:23" ht="69" customHeight="1" x14ac:dyDescent="0.2">
      <c r="A11" s="842"/>
      <c r="B11" s="842"/>
      <c r="C11" s="842"/>
      <c r="D11" s="842"/>
      <c r="E11" s="454" t="s">
        <v>174</v>
      </c>
      <c r="F11" s="454" t="s">
        <v>200</v>
      </c>
      <c r="G11" s="454" t="s">
        <v>17</v>
      </c>
      <c r="H11" s="454" t="s">
        <v>174</v>
      </c>
      <c r="I11" s="454" t="s">
        <v>200</v>
      </c>
      <c r="J11" s="454" t="s">
        <v>17</v>
      </c>
      <c r="K11" s="454" t="s">
        <v>174</v>
      </c>
      <c r="L11" s="454" t="s">
        <v>200</v>
      </c>
      <c r="M11" s="454" t="s">
        <v>17</v>
      </c>
      <c r="N11" s="454" t="s">
        <v>174</v>
      </c>
      <c r="O11" s="454" t="s">
        <v>200</v>
      </c>
      <c r="P11" s="454" t="s">
        <v>17</v>
      </c>
      <c r="Q11" s="454" t="s">
        <v>229</v>
      </c>
      <c r="R11" s="454" t="s">
        <v>211</v>
      </c>
      <c r="S11" s="454" t="s">
        <v>212</v>
      </c>
      <c r="T11" s="842"/>
      <c r="U11" s="842"/>
      <c r="V11" s="842"/>
      <c r="W11" s="382"/>
    </row>
    <row r="12" spans="1:23" x14ac:dyDescent="0.2">
      <c r="A12" s="344">
        <v>1</v>
      </c>
      <c r="B12" s="504">
        <v>2</v>
      </c>
      <c r="C12" s="506">
        <v>3</v>
      </c>
      <c r="D12" s="344">
        <v>4</v>
      </c>
      <c r="E12" s="504">
        <v>5</v>
      </c>
      <c r="F12" s="506">
        <v>6</v>
      </c>
      <c r="G12" s="344">
        <v>7</v>
      </c>
      <c r="H12" s="504">
        <v>8</v>
      </c>
      <c r="I12" s="506">
        <v>9</v>
      </c>
      <c r="J12" s="344">
        <v>10</v>
      </c>
      <c r="K12" s="504">
        <v>11</v>
      </c>
      <c r="L12" s="506">
        <v>12</v>
      </c>
      <c r="M12" s="344">
        <v>13</v>
      </c>
      <c r="N12" s="504">
        <v>14</v>
      </c>
      <c r="O12" s="506">
        <v>15</v>
      </c>
      <c r="P12" s="344">
        <v>16</v>
      </c>
      <c r="Q12" s="504">
        <v>17</v>
      </c>
      <c r="R12" s="506">
        <v>18</v>
      </c>
      <c r="S12" s="344">
        <v>19</v>
      </c>
      <c r="T12" s="504">
        <v>20</v>
      </c>
      <c r="U12" s="344">
        <v>21</v>
      </c>
      <c r="V12" s="504">
        <v>22</v>
      </c>
      <c r="W12" s="382"/>
    </row>
    <row r="13" spans="1:23" ht="15" customHeight="1" x14ac:dyDescent="0.2">
      <c r="A13" s="374">
        <v>1</v>
      </c>
      <c r="B13" s="375" t="s">
        <v>900</v>
      </c>
      <c r="C13" s="337">
        <v>455</v>
      </c>
      <c r="D13" s="337">
        <v>445</v>
      </c>
      <c r="E13" s="339">
        <f>C13*10*900/100000</f>
        <v>40.950000000000003</v>
      </c>
      <c r="F13" s="339">
        <f>C13*10*600/100000</f>
        <v>27.3</v>
      </c>
      <c r="G13" s="505">
        <f>SUM(E13:F13)</f>
        <v>68.25</v>
      </c>
      <c r="H13" s="339">
        <v>2.7507871968723085</v>
      </c>
      <c r="I13" s="339">
        <v>-1.3756296645085746</v>
      </c>
      <c r="J13" s="505">
        <f t="shared" ref="J13:J20" si="0">SUM(H13:I13)</f>
        <v>1.3751575323637339</v>
      </c>
      <c r="K13" s="339">
        <v>37.216991644736801</v>
      </c>
      <c r="L13" s="339">
        <v>18.839227985870714</v>
      </c>
      <c r="M13" s="505">
        <f t="shared" ref="M13:M20" si="1">SUM(K13:L13)</f>
        <v>56.056219630607515</v>
      </c>
      <c r="N13" s="339">
        <v>31.181378497711378</v>
      </c>
      <c r="O13" s="339">
        <v>20.787585665140924</v>
      </c>
      <c r="P13" s="505">
        <f t="shared" ref="P13:P20" si="2">SUM(N13:O13)</f>
        <v>51.968964162852302</v>
      </c>
      <c r="Q13" s="339">
        <f t="shared" ref="Q13:Q19" si="3">H13+K13-N13</f>
        <v>8.7864003438977321</v>
      </c>
      <c r="R13" s="339">
        <f t="shared" ref="R13:R19" si="4">I13+L13-O13</f>
        <v>-3.3239873437787857</v>
      </c>
      <c r="S13" s="343">
        <f t="shared" ref="S13:S19" si="5">J13+M13-P13</f>
        <v>5.4624130001189499</v>
      </c>
      <c r="T13" s="480" t="s">
        <v>936</v>
      </c>
      <c r="U13" s="337">
        <v>445</v>
      </c>
      <c r="V13" s="337">
        <v>445</v>
      </c>
      <c r="W13" s="382"/>
    </row>
    <row r="14" spans="1:23" s="12" customFormat="1" ht="15" customHeight="1" x14ac:dyDescent="0.2">
      <c r="A14" s="374">
        <v>2</v>
      </c>
      <c r="B14" s="375" t="s">
        <v>901</v>
      </c>
      <c r="C14" s="337">
        <v>245</v>
      </c>
      <c r="D14" s="337">
        <v>210</v>
      </c>
      <c r="E14" s="339">
        <f t="shared" ref="E14:E20" si="6">C14*10*900/100000</f>
        <v>22.05</v>
      </c>
      <c r="F14" s="339">
        <f t="shared" ref="F14:F20" si="7">C14*10*600/100000</f>
        <v>14.7</v>
      </c>
      <c r="G14" s="505">
        <f t="shared" ref="G14:G20" si="8">SUM(E14:F14)</f>
        <v>36.75</v>
      </c>
      <c r="H14" s="339">
        <v>1.4707558897647761</v>
      </c>
      <c r="I14" s="339">
        <v>-0.73550416168562893</v>
      </c>
      <c r="J14" s="505">
        <f t="shared" si="0"/>
        <v>0.73525172807914718</v>
      </c>
      <c r="K14" s="339">
        <v>19.898707440204792</v>
      </c>
      <c r="L14" s="339">
        <v>10.072718656806718</v>
      </c>
      <c r="M14" s="505">
        <f t="shared" si="1"/>
        <v>29.971426097011509</v>
      </c>
      <c r="N14" s="339">
        <v>16.671662616663898</v>
      </c>
      <c r="O14" s="339">
        <v>11.114441744442599</v>
      </c>
      <c r="P14" s="505">
        <f t="shared" si="2"/>
        <v>27.786104361106496</v>
      </c>
      <c r="Q14" s="339">
        <f t="shared" si="3"/>
        <v>4.6978007133056714</v>
      </c>
      <c r="R14" s="339">
        <f t="shared" si="4"/>
        <v>-1.7772272493215109</v>
      </c>
      <c r="S14" s="343">
        <f t="shared" si="5"/>
        <v>2.9205734639841623</v>
      </c>
      <c r="T14" s="480" t="s">
        <v>936</v>
      </c>
      <c r="U14" s="337">
        <v>210</v>
      </c>
      <c r="V14" s="337">
        <v>210</v>
      </c>
      <c r="W14" s="558"/>
    </row>
    <row r="15" spans="1:23" ht="15" customHeight="1" x14ac:dyDescent="0.2">
      <c r="A15" s="374">
        <v>3</v>
      </c>
      <c r="B15" s="375" t="s">
        <v>902</v>
      </c>
      <c r="C15" s="337">
        <v>156</v>
      </c>
      <c r="D15" s="337">
        <v>157</v>
      </c>
      <c r="E15" s="339">
        <f t="shared" si="6"/>
        <v>14.04</v>
      </c>
      <c r="F15" s="339">
        <f t="shared" si="7"/>
        <v>9.36</v>
      </c>
      <c r="G15" s="505">
        <f t="shared" si="8"/>
        <v>23.4</v>
      </c>
      <c r="H15" s="339">
        <v>1.0972974898619714</v>
      </c>
      <c r="I15" s="339">
        <v>-0.54874291241475281</v>
      </c>
      <c r="J15" s="505">
        <f t="shared" si="0"/>
        <v>0.54855457744721858</v>
      </c>
      <c r="K15" s="339">
        <v>14.845972657724039</v>
      </c>
      <c r="L15" s="339">
        <v>7.5150260999244205</v>
      </c>
      <c r="M15" s="505">
        <f t="shared" si="1"/>
        <v>22.36099875764846</v>
      </c>
      <c r="N15" s="339">
        <v>12.438347973582999</v>
      </c>
      <c r="O15" s="339">
        <v>8.2922319823886657</v>
      </c>
      <c r="P15" s="505">
        <f t="shared" si="2"/>
        <v>20.730579955971663</v>
      </c>
      <c r="Q15" s="339">
        <f t="shared" si="3"/>
        <v>3.5049221740030099</v>
      </c>
      <c r="R15" s="339">
        <f t="shared" si="4"/>
        <v>-1.3259487948789976</v>
      </c>
      <c r="S15" s="343">
        <f t="shared" si="5"/>
        <v>2.1789733791240167</v>
      </c>
      <c r="T15" s="480" t="s">
        <v>936</v>
      </c>
      <c r="U15" s="337">
        <v>157</v>
      </c>
      <c r="V15" s="337">
        <v>157</v>
      </c>
      <c r="W15" s="382"/>
    </row>
    <row r="16" spans="1:23" ht="15" customHeight="1" x14ac:dyDescent="0.2">
      <c r="A16" s="374">
        <v>4</v>
      </c>
      <c r="B16" s="375" t="s">
        <v>903</v>
      </c>
      <c r="C16" s="337">
        <v>337</v>
      </c>
      <c r="D16" s="337">
        <v>308</v>
      </c>
      <c r="E16" s="339">
        <f t="shared" si="6"/>
        <v>30.33</v>
      </c>
      <c r="F16" s="339">
        <f t="shared" si="7"/>
        <v>20.22</v>
      </c>
      <c r="G16" s="505">
        <f t="shared" si="8"/>
        <v>50.55</v>
      </c>
      <c r="H16" s="339">
        <v>2.0696622894988996</v>
      </c>
      <c r="I16" s="339">
        <v>-1.0350087582880301</v>
      </c>
      <c r="J16" s="505">
        <f t="shared" si="0"/>
        <v>1.0346535312108696</v>
      </c>
      <c r="K16" s="339">
        <v>28.001658660941821</v>
      </c>
      <c r="L16" s="339">
        <v>14.174429694147973</v>
      </c>
      <c r="M16" s="505">
        <f t="shared" si="1"/>
        <v>42.176088355089796</v>
      </c>
      <c r="N16" s="339">
        <v>23.460529147686294</v>
      </c>
      <c r="O16" s="339">
        <v>15.640352765124197</v>
      </c>
      <c r="P16" s="505">
        <f t="shared" si="2"/>
        <v>39.100881912810493</v>
      </c>
      <c r="Q16" s="339">
        <f t="shared" si="3"/>
        <v>6.6107918027544272</v>
      </c>
      <c r="R16" s="339">
        <f t="shared" si="4"/>
        <v>-2.5009318292642551</v>
      </c>
      <c r="S16" s="343">
        <f t="shared" si="5"/>
        <v>4.109859973490174</v>
      </c>
      <c r="T16" s="480" t="s">
        <v>936</v>
      </c>
      <c r="U16" s="337">
        <v>236</v>
      </c>
      <c r="V16" s="337">
        <v>236</v>
      </c>
      <c r="W16" s="382"/>
    </row>
    <row r="17" spans="1:36" ht="15" customHeight="1" x14ac:dyDescent="0.2">
      <c r="A17" s="374">
        <v>5</v>
      </c>
      <c r="B17" s="375" t="s">
        <v>904</v>
      </c>
      <c r="C17" s="337">
        <v>403</v>
      </c>
      <c r="D17" s="337">
        <v>409</v>
      </c>
      <c r="E17" s="339">
        <f t="shared" si="6"/>
        <v>36.270000000000003</v>
      </c>
      <c r="F17" s="339">
        <f t="shared" si="7"/>
        <v>24.18</v>
      </c>
      <c r="G17" s="505">
        <f t="shared" si="8"/>
        <v>60.45</v>
      </c>
      <c r="H17" s="339">
        <v>2.4639817486298492</v>
      </c>
      <c r="I17" s="339">
        <v>-1.232202327419903</v>
      </c>
      <c r="J17" s="505">
        <f t="shared" si="0"/>
        <v>1.2317794212099462</v>
      </c>
      <c r="K17" s="339">
        <v>33.336634784329284</v>
      </c>
      <c r="L17" s="339">
        <v>16.87499271780888</v>
      </c>
      <c r="M17" s="505">
        <f t="shared" si="1"/>
        <v>50.211627502138164</v>
      </c>
      <c r="N17" s="339">
        <v>27.930313040149908</v>
      </c>
      <c r="O17" s="339">
        <v>18.62020869343327</v>
      </c>
      <c r="P17" s="505">
        <f t="shared" si="2"/>
        <v>46.550521733583182</v>
      </c>
      <c r="Q17" s="339">
        <f t="shared" si="3"/>
        <v>7.8703034928092244</v>
      </c>
      <c r="R17" s="339">
        <f t="shared" si="4"/>
        <v>-2.9774183030442938</v>
      </c>
      <c r="S17" s="343">
        <f t="shared" si="5"/>
        <v>4.8928851897649253</v>
      </c>
      <c r="T17" s="480" t="s">
        <v>936</v>
      </c>
      <c r="U17" s="337">
        <v>416</v>
      </c>
      <c r="V17" s="337">
        <v>409</v>
      </c>
      <c r="W17" s="382"/>
    </row>
    <row r="18" spans="1:36" s="474" customFormat="1" ht="15" customHeight="1" x14ac:dyDescent="0.2">
      <c r="A18" s="374">
        <v>6</v>
      </c>
      <c r="B18" s="375" t="s">
        <v>905</v>
      </c>
      <c r="C18" s="337">
        <v>217</v>
      </c>
      <c r="D18" s="337">
        <v>220</v>
      </c>
      <c r="E18" s="339">
        <f t="shared" si="6"/>
        <v>19.53</v>
      </c>
      <c r="F18" s="339">
        <f t="shared" si="7"/>
        <v>13.02</v>
      </c>
      <c r="G18" s="505">
        <f t="shared" si="8"/>
        <v>32.549999999999997</v>
      </c>
      <c r="H18" s="339">
        <v>1.2285240183855057</v>
      </c>
      <c r="I18" s="339">
        <v>-0.61436743822783912</v>
      </c>
      <c r="J18" s="505">
        <f t="shared" si="0"/>
        <v>0.61415658015766661</v>
      </c>
      <c r="K18" s="339">
        <v>16.621412292306175</v>
      </c>
      <c r="L18" s="339">
        <v>8.41375301397294</v>
      </c>
      <c r="M18" s="505">
        <f t="shared" si="1"/>
        <v>25.035165306279115</v>
      </c>
      <c r="N18" s="339">
        <v>13.925858188653621</v>
      </c>
      <c r="O18" s="339">
        <v>9.2839054591024137</v>
      </c>
      <c r="P18" s="505">
        <f t="shared" si="2"/>
        <v>23.209763647756034</v>
      </c>
      <c r="Q18" s="339">
        <f t="shared" si="3"/>
        <v>3.9240781220380612</v>
      </c>
      <c r="R18" s="339">
        <f t="shared" si="4"/>
        <v>-1.4845198833573132</v>
      </c>
      <c r="S18" s="343">
        <f t="shared" si="5"/>
        <v>2.4395582386807462</v>
      </c>
      <c r="T18" s="480" t="s">
        <v>936</v>
      </c>
      <c r="U18" s="337">
        <v>215</v>
      </c>
      <c r="V18" s="337">
        <v>215</v>
      </c>
      <c r="W18" s="382"/>
    </row>
    <row r="19" spans="1:36" ht="15" customHeight="1" x14ac:dyDescent="0.2">
      <c r="A19" s="374">
        <v>7</v>
      </c>
      <c r="B19" s="375" t="s">
        <v>907</v>
      </c>
      <c r="C19" s="337">
        <v>141</v>
      </c>
      <c r="D19" s="337">
        <v>124</v>
      </c>
      <c r="E19" s="339">
        <f t="shared" si="6"/>
        <v>12.69</v>
      </c>
      <c r="F19" s="339">
        <f t="shared" si="7"/>
        <v>8.4600000000000009</v>
      </c>
      <c r="G19" s="505">
        <f t="shared" si="8"/>
        <v>21.15</v>
      </c>
      <c r="H19" s="339">
        <v>0.78182059343853383</v>
      </c>
      <c r="I19" s="339">
        <v>-0.39097739071950077</v>
      </c>
      <c r="J19" s="505">
        <f t="shared" si="0"/>
        <v>0.39084320271903306</v>
      </c>
      <c r="K19" s="339">
        <v>10.57770318502604</v>
      </c>
      <c r="L19" s="339">
        <v>5.3544296049451869</v>
      </c>
      <c r="M19" s="505">
        <f t="shared" si="1"/>
        <v>15.932132789971227</v>
      </c>
      <c r="N19" s="339">
        <v>8.8622790847037241</v>
      </c>
      <c r="O19" s="339">
        <v>5.9081860564691491</v>
      </c>
      <c r="P19" s="505">
        <f t="shared" si="2"/>
        <v>14.770465141172874</v>
      </c>
      <c r="Q19" s="339">
        <f t="shared" si="3"/>
        <v>2.4972446937608499</v>
      </c>
      <c r="R19" s="339">
        <f t="shared" si="4"/>
        <v>-0.9447338422434628</v>
      </c>
      <c r="S19" s="343">
        <f t="shared" si="5"/>
        <v>1.5525108515173862</v>
      </c>
      <c r="T19" s="480" t="s">
        <v>936</v>
      </c>
      <c r="U19" s="337">
        <v>124</v>
      </c>
      <c r="V19" s="337">
        <v>124</v>
      </c>
      <c r="W19" s="382"/>
    </row>
    <row r="20" spans="1:36" ht="15" customHeight="1" x14ac:dyDescent="0.2">
      <c r="A20" s="374">
        <v>8</v>
      </c>
      <c r="B20" s="375" t="s">
        <v>906</v>
      </c>
      <c r="C20" s="337">
        <v>118</v>
      </c>
      <c r="D20" s="337">
        <v>141</v>
      </c>
      <c r="E20" s="339">
        <f t="shared" si="6"/>
        <v>10.62</v>
      </c>
      <c r="F20" s="339">
        <f t="shared" si="7"/>
        <v>7.08</v>
      </c>
      <c r="G20" s="505">
        <f t="shared" si="8"/>
        <v>17.7</v>
      </c>
      <c r="H20" s="339">
        <v>1.0725329844458262</v>
      </c>
      <c r="I20" s="339">
        <v>-0.53635853447520621</v>
      </c>
      <c r="J20" s="505">
        <f t="shared" si="0"/>
        <v>0.53617444997062003</v>
      </c>
      <c r="K20" s="339">
        <v>14.510919334731023</v>
      </c>
      <c r="L20" s="339">
        <v>7.345422226523179</v>
      </c>
      <c r="M20" s="505">
        <f t="shared" si="1"/>
        <v>21.856341561254201</v>
      </c>
      <c r="N20" s="339">
        <v>12.157631450848184</v>
      </c>
      <c r="O20" s="339">
        <v>8.1050876338987887</v>
      </c>
      <c r="P20" s="505">
        <f t="shared" si="2"/>
        <v>20.262719084746973</v>
      </c>
      <c r="Q20" s="339">
        <f t="shared" ref="Q20" si="9">H20+K20-N20</f>
        <v>3.4258208683286657</v>
      </c>
      <c r="R20" s="339">
        <f t="shared" ref="R20" si="10">I20+L20-O20</f>
        <v>-1.2960239418508159</v>
      </c>
      <c r="S20" s="343">
        <f t="shared" ref="S20" si="11">J20+M20-P20</f>
        <v>2.129796926477848</v>
      </c>
      <c r="T20" s="480" t="s">
        <v>936</v>
      </c>
      <c r="U20" s="337">
        <v>141</v>
      </c>
      <c r="V20" s="337">
        <v>141</v>
      </c>
      <c r="W20" s="382"/>
    </row>
    <row r="21" spans="1:36" ht="15" customHeight="1" x14ac:dyDescent="0.2">
      <c r="A21" s="384" t="s">
        <v>17</v>
      </c>
      <c r="B21" s="480"/>
      <c r="C21" s="455">
        <f t="shared" ref="C21:S21" si="12">SUM(C13:C20)</f>
        <v>2072</v>
      </c>
      <c r="D21" s="455">
        <f t="shared" si="12"/>
        <v>2014</v>
      </c>
      <c r="E21" s="343">
        <f t="shared" si="12"/>
        <v>186.48</v>
      </c>
      <c r="F21" s="343">
        <f t="shared" si="12"/>
        <v>124.31999999999998</v>
      </c>
      <c r="G21" s="343">
        <f t="shared" si="12"/>
        <v>310.79999999999995</v>
      </c>
      <c r="H21" s="343">
        <f t="shared" si="12"/>
        <v>12.935362210897672</v>
      </c>
      <c r="I21" s="343">
        <f t="shared" si="12"/>
        <v>-6.468791187739436</v>
      </c>
      <c r="J21" s="343">
        <f t="shared" si="12"/>
        <v>6.4665710231582345</v>
      </c>
      <c r="K21" s="343">
        <f t="shared" si="12"/>
        <v>175.00999999999996</v>
      </c>
      <c r="L21" s="343">
        <f t="shared" si="12"/>
        <v>88.59</v>
      </c>
      <c r="M21" s="343">
        <f t="shared" si="12"/>
        <v>263.59999999999997</v>
      </c>
      <c r="N21" s="343">
        <f t="shared" si="12"/>
        <v>146.62800000000001</v>
      </c>
      <c r="O21" s="343">
        <f t="shared" si="12"/>
        <v>97.75200000000001</v>
      </c>
      <c r="P21" s="343">
        <f t="shared" si="12"/>
        <v>244.38000000000002</v>
      </c>
      <c r="Q21" s="343">
        <f t="shared" si="12"/>
        <v>41.317362210897635</v>
      </c>
      <c r="R21" s="343">
        <f t="shared" si="12"/>
        <v>-15.630791187739433</v>
      </c>
      <c r="S21" s="343">
        <f t="shared" si="12"/>
        <v>25.686571023158209</v>
      </c>
      <c r="T21" s="343" t="s">
        <v>7</v>
      </c>
      <c r="U21" s="507">
        <f>SUM(U13:U20)</f>
        <v>1944</v>
      </c>
      <c r="V21" s="507">
        <f>SUM(V13:V20)</f>
        <v>1937</v>
      </c>
      <c r="W21" s="328"/>
    </row>
    <row r="22" spans="1:36" ht="15" customHeight="1" x14ac:dyDescent="0.2">
      <c r="A22" s="385"/>
      <c r="B22" s="558"/>
      <c r="C22" s="559"/>
      <c r="D22" s="559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560"/>
      <c r="V22" s="626">
        <f>D21-V21</f>
        <v>77</v>
      </c>
      <c r="W22" s="440"/>
    </row>
    <row r="23" spans="1:36" ht="15" customHeight="1" x14ac:dyDescent="0.2">
      <c r="A23" s="385"/>
      <c r="B23" s="558"/>
      <c r="C23" s="559"/>
      <c r="D23" s="559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560"/>
      <c r="V23" s="627">
        <f>V22/D21</f>
        <v>3.8232373386295926E-2</v>
      </c>
      <c r="W23" s="440"/>
    </row>
    <row r="24" spans="1:36" ht="15" customHeight="1" x14ac:dyDescent="0.2">
      <c r="A24" s="385"/>
      <c r="B24" s="558"/>
      <c r="C24" s="559"/>
      <c r="D24" s="559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560"/>
      <c r="V24" s="560"/>
      <c r="W24" s="440"/>
    </row>
    <row r="25" spans="1:36" x14ac:dyDescent="0.2">
      <c r="A25" s="382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</row>
    <row r="26" spans="1:36" x14ac:dyDescent="0.2">
      <c r="A26" s="382"/>
      <c r="B26" s="382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</row>
    <row r="29" spans="1:36" ht="12.75" customHeight="1" x14ac:dyDescent="0.2">
      <c r="A29" s="452"/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T29" s="359" t="s">
        <v>912</v>
      </c>
      <c r="V29" s="452"/>
      <c r="W29" s="452"/>
      <c r="X29" s="452"/>
      <c r="Y29" s="452"/>
      <c r="Z29" s="452"/>
      <c r="AA29" s="452"/>
      <c r="AB29" s="452"/>
      <c r="AC29" s="452"/>
      <c r="AD29" s="545"/>
      <c r="AE29" s="545"/>
    </row>
    <row r="30" spans="1:36" ht="12.75" customHeight="1" x14ac:dyDescent="0.2">
      <c r="A30" s="14" t="s">
        <v>12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T30" s="359" t="s">
        <v>913</v>
      </c>
      <c r="V30" s="546"/>
      <c r="W30" s="546"/>
      <c r="X30" s="546"/>
      <c r="Y30" s="546"/>
      <c r="Z30" s="546"/>
      <c r="AA30" s="546"/>
      <c r="AB30" s="546"/>
      <c r="AC30" s="546"/>
      <c r="AD30" s="546"/>
      <c r="AE30" s="546"/>
      <c r="AF30" s="546"/>
      <c r="AG30" s="546"/>
      <c r="AH30" s="546"/>
      <c r="AI30" s="546"/>
      <c r="AJ30" s="546"/>
    </row>
    <row r="31" spans="1:36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T31" s="359" t="s">
        <v>914</v>
      </c>
      <c r="V31" s="539"/>
      <c r="W31" s="14"/>
      <c r="X31" s="14"/>
      <c r="Y31" s="14"/>
      <c r="AD31" s="14"/>
      <c r="AE31" s="14"/>
    </row>
    <row r="32" spans="1:36" x14ac:dyDescent="0.2">
      <c r="S32" s="549" t="s">
        <v>82</v>
      </c>
    </row>
  </sheetData>
  <sortState ref="B13:V20">
    <sortCondition ref="B13:B20"/>
  </sortState>
  <mergeCells count="19">
    <mergeCell ref="Q1:V1"/>
    <mergeCell ref="K10:M10"/>
    <mergeCell ref="N10:P10"/>
    <mergeCell ref="Q10:S10"/>
    <mergeCell ref="P9:V9"/>
    <mergeCell ref="V10:V11"/>
    <mergeCell ref="A3:V3"/>
    <mergeCell ref="A4:V4"/>
    <mergeCell ref="A7:V7"/>
    <mergeCell ref="A5:C5"/>
    <mergeCell ref="U10:U11"/>
    <mergeCell ref="T10:T11"/>
    <mergeCell ref="A10:A11"/>
    <mergeCell ref="B10:B11"/>
    <mergeCell ref="C10:C11"/>
    <mergeCell ref="D10:D11"/>
    <mergeCell ref="E10:G10"/>
    <mergeCell ref="H10:J10"/>
    <mergeCell ref="P8:V8"/>
  </mergeCells>
  <printOptions horizontalCentered="1"/>
  <pageMargins left="0.70866141732283472" right="0.70866141732283472" top="1.86" bottom="0" header="0.31496062992125984" footer="0.31496062992125984"/>
  <pageSetup paperSize="9" scale="59" orientation="landscape" r:id="rId1"/>
  <ignoredErrors>
    <ignoredError sqref="G19:G20 G13 G14 G15:G18" formulaRange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opLeftCell="E4" zoomScaleNormal="100" zoomScaleSheetLayoutView="100" workbookViewId="0">
      <selection activeCell="H26" sqref="H26"/>
    </sheetView>
  </sheetViews>
  <sheetFormatPr defaultColWidth="9.140625" defaultRowHeight="12.75" x14ac:dyDescent="0.2"/>
  <cols>
    <col min="1" max="1" width="5.28515625" style="15" customWidth="1"/>
    <col min="2" max="2" width="17.140625" style="15" customWidth="1"/>
    <col min="3" max="3" width="16.5703125" style="15" customWidth="1"/>
    <col min="4" max="4" width="15.85546875" style="15" customWidth="1"/>
    <col min="5" max="5" width="18.85546875" style="15" customWidth="1"/>
    <col min="6" max="6" width="19" style="15" customWidth="1"/>
    <col min="7" max="7" width="22.5703125" style="15" customWidth="1"/>
    <col min="8" max="8" width="16.7109375" style="15" customWidth="1"/>
    <col min="9" max="9" width="30.140625" style="15" customWidth="1"/>
    <col min="10" max="10" width="11.85546875" style="15" customWidth="1"/>
    <col min="11" max="16384" width="9.140625" style="15"/>
  </cols>
  <sheetData>
    <row r="1" spans="1:22" customFormat="1" ht="15" x14ac:dyDescent="0.2">
      <c r="I1" s="35" t="s">
        <v>64</v>
      </c>
      <c r="J1" s="37"/>
    </row>
    <row r="2" spans="1:22" customFormat="1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39"/>
    </row>
    <row r="3" spans="1:22" customFormat="1" ht="20.25" customHeight="1" x14ac:dyDescent="0.3">
      <c r="A3" s="854" t="s">
        <v>740</v>
      </c>
      <c r="B3" s="854"/>
      <c r="C3" s="854"/>
      <c r="D3" s="854"/>
      <c r="E3" s="854"/>
      <c r="F3" s="854"/>
      <c r="G3" s="854"/>
      <c r="H3" s="854"/>
      <c r="I3" s="854"/>
      <c r="J3" s="38"/>
    </row>
    <row r="4" spans="1:22" customFormat="1" ht="10.5" customHeight="1" x14ac:dyDescent="0.2"/>
    <row r="5" spans="1:22" ht="30.75" customHeight="1" x14ac:dyDescent="0.2">
      <c r="A5" s="853" t="s">
        <v>812</v>
      </c>
      <c r="B5" s="853"/>
      <c r="C5" s="853"/>
      <c r="D5" s="853"/>
      <c r="E5" s="853"/>
      <c r="F5" s="853"/>
      <c r="G5" s="853"/>
      <c r="H5" s="853"/>
      <c r="I5" s="853"/>
    </row>
    <row r="7" spans="1:22" ht="0.75" customHeight="1" x14ac:dyDescent="0.2"/>
    <row r="8" spans="1:22" x14ac:dyDescent="0.2">
      <c r="A8" s="722" t="s">
        <v>970</v>
      </c>
      <c r="B8" s="722"/>
      <c r="I8" s="28" t="s">
        <v>20</v>
      </c>
    </row>
    <row r="9" spans="1:22" x14ac:dyDescent="0.2">
      <c r="D9" s="789" t="s">
        <v>829</v>
      </c>
      <c r="E9" s="789"/>
      <c r="F9" s="789"/>
      <c r="G9" s="789"/>
      <c r="H9" s="789"/>
      <c r="I9" s="789"/>
      <c r="U9" s="18"/>
      <c r="V9" s="20"/>
    </row>
    <row r="10" spans="1:22" ht="44.25" customHeight="1" x14ac:dyDescent="0.2">
      <c r="A10" s="301" t="s">
        <v>72</v>
      </c>
      <c r="B10" s="301" t="s">
        <v>3</v>
      </c>
      <c r="C10" s="332" t="s">
        <v>854</v>
      </c>
      <c r="D10" s="332" t="s">
        <v>856</v>
      </c>
      <c r="E10" s="332" t="s">
        <v>112</v>
      </c>
      <c r="F10" s="301" t="s">
        <v>222</v>
      </c>
      <c r="G10" s="332" t="s">
        <v>707</v>
      </c>
      <c r="H10" s="618" t="s">
        <v>153</v>
      </c>
      <c r="I10" s="333" t="s">
        <v>857</v>
      </c>
    </row>
    <row r="11" spans="1:22" s="105" customFormat="1" ht="15.75" customHeight="1" x14ac:dyDescent="0.2">
      <c r="A11" s="334">
        <v>1</v>
      </c>
      <c r="B11" s="335">
        <v>2</v>
      </c>
      <c r="C11" s="334">
        <v>3</v>
      </c>
      <c r="D11" s="335">
        <v>4</v>
      </c>
      <c r="E11" s="334">
        <v>5</v>
      </c>
      <c r="F11" s="335">
        <v>6</v>
      </c>
      <c r="G11" s="334">
        <v>7</v>
      </c>
      <c r="H11" s="358">
        <v>8</v>
      </c>
      <c r="I11" s="334">
        <v>9</v>
      </c>
    </row>
    <row r="12" spans="1:22" x14ac:dyDescent="0.2">
      <c r="A12" s="17">
        <v>1</v>
      </c>
      <c r="B12" s="18" t="s">
        <v>900</v>
      </c>
      <c r="C12" s="322">
        <v>22.591534877607469</v>
      </c>
      <c r="D12" s="322">
        <v>0</v>
      </c>
      <c r="E12" s="322">
        <v>24.004651793354313</v>
      </c>
      <c r="F12" s="322">
        <v>0</v>
      </c>
      <c r="G12" s="326">
        <v>3970</v>
      </c>
      <c r="H12" s="350">
        <v>0</v>
      </c>
      <c r="I12" s="322">
        <f>D12+E12-F12</f>
        <v>24.004651793354313</v>
      </c>
    </row>
    <row r="13" spans="1:22" x14ac:dyDescent="0.2">
      <c r="A13" s="17">
        <v>2</v>
      </c>
      <c r="B13" s="18" t="s">
        <v>901</v>
      </c>
      <c r="C13" s="322">
        <v>11.526849452822288</v>
      </c>
      <c r="D13" s="322">
        <v>0</v>
      </c>
      <c r="E13" s="322">
        <v>12.628896131248238</v>
      </c>
      <c r="F13" s="322">
        <v>0</v>
      </c>
      <c r="G13" s="326">
        <v>3970</v>
      </c>
      <c r="H13" s="350">
        <v>0</v>
      </c>
      <c r="I13" s="322">
        <f t="shared" ref="I13:I19" si="0">D13+E13-F13</f>
        <v>12.628896131248238</v>
      </c>
      <c r="J13" s="441"/>
    </row>
    <row r="14" spans="1:22" x14ac:dyDescent="0.2">
      <c r="A14" s="597">
        <v>3</v>
      </c>
      <c r="B14" s="18" t="s">
        <v>902</v>
      </c>
      <c r="C14" s="322">
        <v>10.024219780763563</v>
      </c>
      <c r="D14" s="322">
        <v>0</v>
      </c>
      <c r="E14" s="322">
        <v>9.5220869140593294</v>
      </c>
      <c r="F14" s="322">
        <v>0</v>
      </c>
      <c r="G14" s="326">
        <v>3970</v>
      </c>
      <c r="H14" s="350">
        <v>0</v>
      </c>
      <c r="I14" s="322">
        <f t="shared" si="0"/>
        <v>9.5220869140593294</v>
      </c>
      <c r="J14" s="441"/>
    </row>
    <row r="15" spans="1:22" x14ac:dyDescent="0.2">
      <c r="A15" s="597">
        <v>4</v>
      </c>
      <c r="B15" s="18" t="s">
        <v>903</v>
      </c>
      <c r="C15" s="322">
        <v>22.704947346519919</v>
      </c>
      <c r="D15" s="322">
        <v>0</v>
      </c>
      <c r="E15" s="322">
        <v>17.960037624654131</v>
      </c>
      <c r="F15" s="322">
        <v>0</v>
      </c>
      <c r="G15" s="326">
        <v>3970</v>
      </c>
      <c r="H15" s="350">
        <v>0</v>
      </c>
      <c r="I15" s="322">
        <f t="shared" si="0"/>
        <v>17.960037624654131</v>
      </c>
      <c r="J15" s="441"/>
    </row>
    <row r="16" spans="1:22" s="595" customFormat="1" x14ac:dyDescent="0.2">
      <c r="A16" s="597">
        <v>5</v>
      </c>
      <c r="B16" s="18" t="s">
        <v>904</v>
      </c>
      <c r="C16" s="322">
        <v>23.457456380455813</v>
      </c>
      <c r="D16" s="322">
        <v>0</v>
      </c>
      <c r="E16" s="322">
        <v>21.381848206050861</v>
      </c>
      <c r="F16" s="322">
        <v>0</v>
      </c>
      <c r="G16" s="326">
        <v>3970</v>
      </c>
      <c r="H16" s="350">
        <v>0</v>
      </c>
      <c r="I16" s="322">
        <f t="shared" si="0"/>
        <v>21.381848206050861</v>
      </c>
    </row>
    <row r="17" spans="1:25" x14ac:dyDescent="0.2">
      <c r="A17" s="597">
        <v>6</v>
      </c>
      <c r="B17" s="18" t="s">
        <v>905</v>
      </c>
      <c r="C17" s="322">
        <v>13.424506146419542</v>
      </c>
      <c r="D17" s="322">
        <v>0</v>
      </c>
      <c r="E17" s="322">
        <v>10.660839550947761</v>
      </c>
      <c r="F17" s="322">
        <v>0</v>
      </c>
      <c r="G17" s="326">
        <v>3970</v>
      </c>
      <c r="H17" s="350">
        <v>0</v>
      </c>
      <c r="I17" s="322">
        <f t="shared" si="0"/>
        <v>10.660839550947761</v>
      </c>
      <c r="J17" s="441"/>
    </row>
    <row r="18" spans="1:25" s="369" customFormat="1" x14ac:dyDescent="0.2">
      <c r="A18" s="597">
        <v>7</v>
      </c>
      <c r="B18" s="18" t="s">
        <v>907</v>
      </c>
      <c r="C18" s="322">
        <v>5.7433845048417353</v>
      </c>
      <c r="D18" s="322">
        <v>0</v>
      </c>
      <c r="E18" s="322">
        <v>6.7844533599175643</v>
      </c>
      <c r="F18" s="322">
        <v>0</v>
      </c>
      <c r="G18" s="326">
        <v>3970</v>
      </c>
      <c r="H18" s="350">
        <v>0</v>
      </c>
      <c r="I18" s="322">
        <f t="shared" si="0"/>
        <v>6.7844533599175643</v>
      </c>
      <c r="J18" s="441"/>
    </row>
    <row r="19" spans="1:25" s="369" customFormat="1" x14ac:dyDescent="0.2">
      <c r="A19" s="597">
        <v>8</v>
      </c>
      <c r="B19" s="18" t="s">
        <v>906</v>
      </c>
      <c r="C19" s="322">
        <v>9.6809062853696766</v>
      </c>
      <c r="D19" s="322">
        <v>0</v>
      </c>
      <c r="E19" s="322">
        <v>9.3071864197677669</v>
      </c>
      <c r="F19" s="322">
        <v>0</v>
      </c>
      <c r="G19" s="326">
        <v>3970</v>
      </c>
      <c r="H19" s="350">
        <v>0</v>
      </c>
      <c r="I19" s="322">
        <f t="shared" si="0"/>
        <v>9.3071864197677669</v>
      </c>
      <c r="J19" s="441"/>
    </row>
    <row r="20" spans="1:25" x14ac:dyDescent="0.2">
      <c r="A20" s="3" t="s">
        <v>17</v>
      </c>
      <c r="B20" s="18"/>
      <c r="C20" s="323">
        <f>SUM(C12:C19)</f>
        <v>119.15380477479999</v>
      </c>
      <c r="D20" s="323">
        <f>SUM(D12:D19)</f>
        <v>0</v>
      </c>
      <c r="E20" s="323">
        <f>SUM(E12:E19)</f>
        <v>112.24999999999997</v>
      </c>
      <c r="F20" s="323">
        <f>SUM(F12:F19)</f>
        <v>0</v>
      </c>
      <c r="G20" s="323" t="s">
        <v>7</v>
      </c>
      <c r="H20" s="353">
        <f>SUM(H12:H19)</f>
        <v>0</v>
      </c>
      <c r="I20" s="323">
        <f>SUM(I12:I19)</f>
        <v>112.24999999999997</v>
      </c>
      <c r="J20" s="328"/>
      <c r="K20" s="615"/>
    </row>
    <row r="21" spans="1:25" s="545" customFormat="1" x14ac:dyDescent="0.2">
      <c r="A21" s="11"/>
      <c r="B21" s="20"/>
      <c r="C21" s="437"/>
      <c r="D21" s="437"/>
      <c r="E21" s="437"/>
      <c r="F21" s="437"/>
      <c r="G21" s="437"/>
      <c r="H21" s="437"/>
      <c r="I21" s="437"/>
      <c r="J21" s="440"/>
    </row>
    <row r="22" spans="1:25" s="545" customFormat="1" x14ac:dyDescent="0.2">
      <c r="A22" s="11"/>
      <c r="B22" s="20"/>
      <c r="C22" s="437"/>
      <c r="D22" s="437"/>
      <c r="E22" s="437"/>
      <c r="F22" s="437"/>
      <c r="G22" s="437"/>
      <c r="H22" s="647">
        <f>H20/C20</f>
        <v>0</v>
      </c>
      <c r="I22" s="437"/>
      <c r="J22" s="440"/>
    </row>
    <row r="23" spans="1:25" s="545" customFormat="1" x14ac:dyDescent="0.2">
      <c r="A23" s="11"/>
      <c r="B23" s="20"/>
      <c r="D23" s="437">
        <v>1660.2568767963348</v>
      </c>
      <c r="E23" s="437">
        <v>65.912198008814485</v>
      </c>
      <c r="F23" s="437"/>
      <c r="G23" s="437"/>
      <c r="H23" s="437"/>
      <c r="I23" s="437"/>
      <c r="J23" s="440"/>
    </row>
    <row r="24" spans="1:25" s="545" customFormat="1" x14ac:dyDescent="0.2">
      <c r="A24" s="11"/>
      <c r="B24" s="20"/>
      <c r="D24" s="437">
        <v>1167.2778860589247</v>
      </c>
      <c r="E24" s="437">
        <v>46.340932076539303</v>
      </c>
      <c r="F24" s="437"/>
      <c r="G24" s="437"/>
      <c r="H24" s="437"/>
      <c r="I24" s="437"/>
      <c r="J24" s="440"/>
    </row>
    <row r="25" spans="1:25" x14ac:dyDescent="0.2">
      <c r="D25" s="651">
        <v>2827.5347628552595</v>
      </c>
      <c r="E25" s="651">
        <v>112.25313008535379</v>
      </c>
      <c r="F25" s="26"/>
      <c r="G25" s="26"/>
      <c r="H25" s="20"/>
      <c r="I25" s="20"/>
    </row>
    <row r="26" spans="1:25" x14ac:dyDescent="0.2">
      <c r="E26" s="11"/>
      <c r="F26" s="11"/>
      <c r="G26" s="11"/>
      <c r="H26" s="26"/>
      <c r="I26" s="20"/>
    </row>
    <row r="27" spans="1:25" customFormat="1" ht="12.75" customHeight="1" x14ac:dyDescent="0.2">
      <c r="A27" s="452"/>
      <c r="B27" s="452"/>
      <c r="C27" s="452"/>
      <c r="D27" s="452"/>
      <c r="E27" s="452"/>
      <c r="F27" s="452"/>
      <c r="I27" s="359" t="s">
        <v>912</v>
      </c>
      <c r="K27" s="452"/>
      <c r="L27" s="452"/>
      <c r="M27" s="452"/>
      <c r="N27" s="452"/>
      <c r="O27" s="452"/>
      <c r="P27" s="452"/>
      <c r="Q27" s="452"/>
      <c r="R27" s="452"/>
      <c r="S27" s="545"/>
      <c r="T27" s="545"/>
    </row>
    <row r="28" spans="1:25" customFormat="1" ht="12.75" customHeight="1" x14ac:dyDescent="0.2">
      <c r="A28" s="14" t="s">
        <v>12</v>
      </c>
      <c r="B28" s="452"/>
      <c r="C28" s="452"/>
      <c r="D28" s="452"/>
      <c r="E28" s="452"/>
      <c r="F28" s="452"/>
      <c r="I28" s="359" t="s">
        <v>913</v>
      </c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</row>
    <row r="29" spans="1:25" customFormat="1" x14ac:dyDescent="0.2">
      <c r="A29" s="14"/>
      <c r="B29" s="14"/>
      <c r="C29" s="14"/>
      <c r="D29" s="14"/>
      <c r="E29" s="14"/>
      <c r="F29" s="14"/>
      <c r="I29" s="359" t="s">
        <v>914</v>
      </c>
      <c r="K29" s="539"/>
      <c r="L29" s="14"/>
      <c r="M29" s="14"/>
      <c r="N29" s="14"/>
      <c r="S29" s="14"/>
      <c r="T29" s="14"/>
    </row>
    <row r="30" spans="1:25" customFormat="1" x14ac:dyDescent="0.2">
      <c r="H30" s="549" t="s">
        <v>82</v>
      </c>
    </row>
    <row r="31" spans="1:25" x14ac:dyDescent="0.2">
      <c r="C31" s="545"/>
      <c r="D31" s="545"/>
      <c r="E31" s="545"/>
      <c r="F31" s="545"/>
    </row>
  </sheetData>
  <sortState ref="B12:I19">
    <sortCondition ref="B12:B19"/>
  </sortState>
  <mergeCells count="5">
    <mergeCell ref="A2:I2"/>
    <mergeCell ref="D9:I9"/>
    <mergeCell ref="A5:I5"/>
    <mergeCell ref="A3:I3"/>
    <mergeCell ref="A8:B8"/>
  </mergeCells>
  <phoneticPr fontId="0" type="noConversion"/>
  <printOptions horizontalCentered="1"/>
  <pageMargins left="0.70866141732283472" right="0.70866141732283472" top="1.95" bottom="0" header="0.31496062992125984" footer="0.31496062992125984"/>
  <pageSetup paperSize="9" scale="82" orientation="landscape" r:id="rId1"/>
  <colBreaks count="1" manualBreakCount="1">
    <brk id="9" max="32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opLeftCell="B11" zoomScale="90" zoomScaleNormal="90" zoomScaleSheetLayoutView="81" workbookViewId="0">
      <selection activeCell="B22" sqref="B22"/>
    </sheetView>
  </sheetViews>
  <sheetFormatPr defaultColWidth="9.140625" defaultRowHeight="12.75" x14ac:dyDescent="0.2"/>
  <cols>
    <col min="1" max="1" width="4.42578125" style="15" customWidth="1"/>
    <col min="2" max="2" width="37.28515625" style="15" customWidth="1"/>
    <col min="3" max="3" width="12.28515625" style="15" customWidth="1"/>
    <col min="4" max="5" width="15.140625" style="15" customWidth="1"/>
    <col min="6" max="6" width="15.85546875" style="15" customWidth="1"/>
    <col min="7" max="7" width="12.5703125" style="15" customWidth="1"/>
    <col min="8" max="8" width="30.28515625" style="15" customWidth="1"/>
    <col min="9" max="16384" width="9.140625" style="15"/>
  </cols>
  <sheetData>
    <row r="1" spans="1:16" customFormat="1" ht="15" x14ac:dyDescent="0.2">
      <c r="D1" s="30"/>
      <c r="E1" s="30"/>
      <c r="F1" s="30"/>
      <c r="G1" s="15"/>
      <c r="H1" s="35" t="s">
        <v>65</v>
      </c>
      <c r="I1" s="30"/>
      <c r="J1" s="37"/>
    </row>
    <row r="2" spans="1:16" customFormat="1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39"/>
      <c r="J2" s="39"/>
    </row>
    <row r="3" spans="1:16" customFormat="1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38"/>
      <c r="J3" s="38"/>
    </row>
    <row r="4" spans="1:16" customFormat="1" ht="10.5" customHeight="1" x14ac:dyDescent="0.2"/>
    <row r="5" spans="1:16" ht="19.5" customHeight="1" x14ac:dyDescent="0.25">
      <c r="A5" s="721" t="s">
        <v>813</v>
      </c>
      <c r="B5" s="799"/>
      <c r="C5" s="799"/>
      <c r="D5" s="799"/>
      <c r="E5" s="799"/>
      <c r="F5" s="799"/>
      <c r="G5" s="799"/>
      <c r="H5" s="799"/>
    </row>
    <row r="7" spans="1:16" s="13" customFormat="1" ht="15.75" hidden="1" customHeight="1" x14ac:dyDescent="0.25">
      <c r="A7" s="15"/>
      <c r="B7" s="15"/>
      <c r="C7" s="15"/>
      <c r="D7" s="15"/>
      <c r="E7" s="15"/>
      <c r="F7" s="15"/>
      <c r="G7" s="15"/>
      <c r="H7" s="15"/>
      <c r="I7" s="15"/>
    </row>
    <row r="8" spans="1:16" s="13" customFormat="1" ht="15.75" x14ac:dyDescent="0.25">
      <c r="A8" s="722" t="s">
        <v>970</v>
      </c>
      <c r="B8" s="722"/>
      <c r="C8" s="15"/>
      <c r="D8" s="15"/>
      <c r="E8" s="15"/>
      <c r="F8" s="15"/>
      <c r="G8" s="15"/>
      <c r="H8" s="28" t="s">
        <v>24</v>
      </c>
      <c r="I8" s="15"/>
    </row>
    <row r="9" spans="1:16" s="13" customFormat="1" ht="15.75" x14ac:dyDescent="0.25">
      <c r="A9" s="14"/>
      <c r="B9" s="15"/>
      <c r="C9" s="15"/>
      <c r="D9" s="94"/>
      <c r="E9" s="94"/>
      <c r="G9" s="789" t="s">
        <v>829</v>
      </c>
      <c r="H9" s="789"/>
      <c r="O9" s="116"/>
      <c r="P9" s="114"/>
    </row>
    <row r="10" spans="1:16" s="31" customFormat="1" ht="55.5" customHeight="1" x14ac:dyDescent="0.2">
      <c r="A10" s="33"/>
      <c r="B10" s="5" t="s">
        <v>25</v>
      </c>
      <c r="C10" s="284" t="s">
        <v>858</v>
      </c>
      <c r="D10" s="284" t="s">
        <v>821</v>
      </c>
      <c r="E10" s="5" t="s">
        <v>221</v>
      </c>
      <c r="F10" s="5" t="s">
        <v>222</v>
      </c>
      <c r="G10" s="677" t="s">
        <v>71</v>
      </c>
      <c r="H10" s="284" t="s">
        <v>859</v>
      </c>
    </row>
    <row r="11" spans="1:16" s="31" customFormat="1" ht="14.25" customHeight="1" x14ac:dyDescent="0.2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677">
        <v>7</v>
      </c>
      <c r="H11" s="5">
        <v>8</v>
      </c>
    </row>
    <row r="12" spans="1:16" ht="16.5" customHeight="1" x14ac:dyDescent="0.2">
      <c r="A12" s="25" t="s">
        <v>26</v>
      </c>
      <c r="B12" s="25" t="s">
        <v>27</v>
      </c>
      <c r="C12" s="858">
        <v>24.61</v>
      </c>
      <c r="D12" s="858">
        <v>0</v>
      </c>
      <c r="E12" s="858">
        <v>24.93</v>
      </c>
      <c r="F12" s="858">
        <v>0</v>
      </c>
      <c r="G12" s="351"/>
      <c r="H12" s="858">
        <f>D16+E16-G16</f>
        <v>0.41000000000000369</v>
      </c>
    </row>
    <row r="13" spans="1:16" ht="20.25" customHeight="1" x14ac:dyDescent="0.2">
      <c r="A13" s="18"/>
      <c r="B13" s="18" t="s">
        <v>28</v>
      </c>
      <c r="C13" s="859"/>
      <c r="D13" s="859"/>
      <c r="E13" s="859"/>
      <c r="F13" s="859"/>
      <c r="G13" s="351">
        <v>4.72</v>
      </c>
      <c r="H13" s="859"/>
    </row>
    <row r="14" spans="1:16" ht="17.25" customHeight="1" x14ac:dyDescent="0.2">
      <c r="A14" s="18"/>
      <c r="B14" s="18" t="s">
        <v>186</v>
      </c>
      <c r="C14" s="859"/>
      <c r="D14" s="859"/>
      <c r="E14" s="859"/>
      <c r="F14" s="859"/>
      <c r="G14" s="351">
        <v>11.36</v>
      </c>
      <c r="H14" s="859"/>
    </row>
    <row r="15" spans="1:16" s="31" customFormat="1" ht="25.5" x14ac:dyDescent="0.2">
      <c r="A15" s="32"/>
      <c r="B15" s="32" t="s">
        <v>187</v>
      </c>
      <c r="C15" s="860"/>
      <c r="D15" s="860"/>
      <c r="E15" s="860"/>
      <c r="F15" s="860"/>
      <c r="G15" s="351">
        <v>8.44</v>
      </c>
      <c r="H15" s="860"/>
    </row>
    <row r="16" spans="1:16" s="31" customFormat="1" x14ac:dyDescent="0.2">
      <c r="A16" s="32"/>
      <c r="B16" s="33" t="s">
        <v>29</v>
      </c>
      <c r="C16" s="301">
        <f>SUM(C12:C15)</f>
        <v>24.61</v>
      </c>
      <c r="D16" s="301">
        <f t="shared" ref="D16:H16" si="0">SUM(D12:D15)</f>
        <v>0</v>
      </c>
      <c r="E16" s="301">
        <f t="shared" si="0"/>
        <v>24.93</v>
      </c>
      <c r="F16" s="301">
        <f t="shared" si="0"/>
        <v>0</v>
      </c>
      <c r="G16" s="612">
        <f t="shared" si="0"/>
        <v>24.519999999999996</v>
      </c>
      <c r="H16" s="301">
        <f t="shared" si="0"/>
        <v>0.41000000000000369</v>
      </c>
    </row>
    <row r="17" spans="1:19" s="31" customFormat="1" ht="40.5" customHeight="1" x14ac:dyDescent="0.2">
      <c r="A17" s="33" t="s">
        <v>30</v>
      </c>
      <c r="B17" s="33" t="s">
        <v>220</v>
      </c>
      <c r="C17" s="855">
        <v>24.61</v>
      </c>
      <c r="D17" s="855">
        <v>0</v>
      </c>
      <c r="E17" s="855">
        <v>24.93</v>
      </c>
      <c r="F17" s="855">
        <v>0</v>
      </c>
      <c r="G17" s="286"/>
      <c r="H17" s="855">
        <f>D25+E25-G25</f>
        <v>3.120000000000001</v>
      </c>
    </row>
    <row r="18" spans="1:19" ht="28.5" customHeight="1" x14ac:dyDescent="0.2">
      <c r="A18" s="18"/>
      <c r="B18" s="138" t="s">
        <v>189</v>
      </c>
      <c r="C18" s="856"/>
      <c r="D18" s="856"/>
      <c r="E18" s="856"/>
      <c r="F18" s="856"/>
      <c r="G18" s="351">
        <v>5.27</v>
      </c>
      <c r="H18" s="856"/>
    </row>
    <row r="19" spans="1:19" ht="19.5" customHeight="1" x14ac:dyDescent="0.2">
      <c r="A19" s="18"/>
      <c r="B19" s="32" t="s">
        <v>31</v>
      </c>
      <c r="C19" s="856"/>
      <c r="D19" s="856"/>
      <c r="E19" s="856"/>
      <c r="F19" s="856"/>
      <c r="G19" s="351">
        <v>3.44</v>
      </c>
      <c r="H19" s="856"/>
    </row>
    <row r="20" spans="1:19" ht="21.75" customHeight="1" x14ac:dyDescent="0.2">
      <c r="A20" s="18"/>
      <c r="B20" s="32" t="s">
        <v>190</v>
      </c>
      <c r="C20" s="856"/>
      <c r="D20" s="856"/>
      <c r="E20" s="856"/>
      <c r="F20" s="856"/>
      <c r="G20" s="351">
        <v>2.8</v>
      </c>
      <c r="H20" s="856"/>
    </row>
    <row r="21" spans="1:19" s="31" customFormat="1" ht="27.75" customHeight="1" x14ac:dyDescent="0.2">
      <c r="A21" s="32"/>
      <c r="B21" s="32" t="s">
        <v>32</v>
      </c>
      <c r="C21" s="856"/>
      <c r="D21" s="856"/>
      <c r="E21" s="856"/>
      <c r="F21" s="856"/>
      <c r="G21" s="351">
        <v>3.1</v>
      </c>
      <c r="H21" s="856"/>
    </row>
    <row r="22" spans="1:19" s="31" customFormat="1" ht="19.5" customHeight="1" x14ac:dyDescent="0.2">
      <c r="A22" s="32"/>
      <c r="B22" s="32" t="s">
        <v>188</v>
      </c>
      <c r="C22" s="856"/>
      <c r="D22" s="856"/>
      <c r="E22" s="856"/>
      <c r="F22" s="856"/>
      <c r="G22" s="351">
        <v>2.5</v>
      </c>
      <c r="H22" s="856"/>
    </row>
    <row r="23" spans="1:19" s="31" customFormat="1" ht="27.75" customHeight="1" x14ac:dyDescent="0.2">
      <c r="A23" s="32"/>
      <c r="B23" s="32" t="s">
        <v>191</v>
      </c>
      <c r="C23" s="856"/>
      <c r="D23" s="856"/>
      <c r="E23" s="856"/>
      <c r="F23" s="856"/>
      <c r="G23" s="351">
        <v>1.5</v>
      </c>
      <c r="H23" s="856"/>
    </row>
    <row r="24" spans="1:19" s="31" customFormat="1" ht="18.75" customHeight="1" x14ac:dyDescent="0.2">
      <c r="A24" s="33"/>
      <c r="B24" s="32" t="s">
        <v>192</v>
      </c>
      <c r="C24" s="857"/>
      <c r="D24" s="857"/>
      <c r="E24" s="857"/>
      <c r="F24" s="857"/>
      <c r="G24" s="351">
        <v>3.2</v>
      </c>
      <c r="H24" s="857"/>
    </row>
    <row r="25" spans="1:19" s="31" customFormat="1" ht="19.5" customHeight="1" x14ac:dyDescent="0.2">
      <c r="A25" s="33"/>
      <c r="B25" s="33" t="s">
        <v>29</v>
      </c>
      <c r="C25" s="301">
        <f>SUM(C17:C24)</f>
        <v>24.61</v>
      </c>
      <c r="D25" s="301">
        <f t="shared" ref="D25:H25" si="1">SUM(D17:D24)</f>
        <v>0</v>
      </c>
      <c r="E25" s="301">
        <f t="shared" si="1"/>
        <v>24.93</v>
      </c>
      <c r="F25" s="301">
        <f t="shared" si="1"/>
        <v>0</v>
      </c>
      <c r="G25" s="612">
        <f t="shared" si="1"/>
        <v>21.81</v>
      </c>
      <c r="H25" s="301">
        <f t="shared" si="1"/>
        <v>3.120000000000001</v>
      </c>
    </row>
    <row r="26" spans="1:19" x14ac:dyDescent="0.2">
      <c r="A26" s="18"/>
      <c r="B26" s="25" t="s">
        <v>33</v>
      </c>
      <c r="C26" s="301">
        <f>C25+C16</f>
        <v>49.22</v>
      </c>
      <c r="D26" s="301">
        <f t="shared" ref="D26:H26" si="2">D25+D16</f>
        <v>0</v>
      </c>
      <c r="E26" s="301">
        <f t="shared" si="2"/>
        <v>49.86</v>
      </c>
      <c r="F26" s="301">
        <f t="shared" si="2"/>
        <v>0</v>
      </c>
      <c r="G26" s="612">
        <f>G25+G16</f>
        <v>46.33</v>
      </c>
      <c r="H26" s="301">
        <f t="shared" si="2"/>
        <v>3.5300000000000047</v>
      </c>
    </row>
    <row r="27" spans="1:19" s="31" customFormat="1" ht="15.75" customHeight="1" x14ac:dyDescent="0.2">
      <c r="G27" s="682">
        <f>G26/E26</f>
        <v>0.92920176494183715</v>
      </c>
    </row>
    <row r="28" spans="1:19" s="31" customFormat="1" ht="15.75" customHeight="1" x14ac:dyDescent="0.2"/>
    <row r="29" spans="1:19" s="545" customFormat="1" x14ac:dyDescent="0.2">
      <c r="B29" s="545">
        <v>10000</v>
      </c>
      <c r="C29" s="563">
        <f>2+16</f>
        <v>18</v>
      </c>
      <c r="D29" s="563">
        <v>12</v>
      </c>
      <c r="E29" s="616">
        <f>B29*C29*D29</f>
        <v>2160000</v>
      </c>
      <c r="F29" s="26"/>
      <c r="G29" s="20"/>
    </row>
    <row r="30" spans="1:19" customFormat="1" ht="12.75" customHeight="1" x14ac:dyDescent="0.2">
      <c r="A30" s="452"/>
      <c r="B30" s="452">
        <v>8000</v>
      </c>
      <c r="C30" s="656">
        <v>29</v>
      </c>
      <c r="D30" s="656">
        <v>12</v>
      </c>
      <c r="E30">
        <f>B30*C30*D30</f>
        <v>2784000</v>
      </c>
      <c r="G30" s="359" t="s">
        <v>912</v>
      </c>
      <c r="I30" s="452"/>
      <c r="J30" s="452"/>
      <c r="K30" s="452"/>
      <c r="L30" s="452"/>
      <c r="M30" s="545"/>
      <c r="N30" s="545"/>
    </row>
    <row r="31" spans="1:19" customFormat="1" ht="12.75" customHeight="1" x14ac:dyDescent="0.2">
      <c r="A31" s="14" t="s">
        <v>12</v>
      </c>
      <c r="B31" s="452"/>
      <c r="C31" s="452"/>
      <c r="D31" s="452"/>
      <c r="E31">
        <f>E29+E30</f>
        <v>4944000</v>
      </c>
      <c r="G31" s="359" t="s">
        <v>913</v>
      </c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6"/>
    </row>
    <row r="32" spans="1:19" customFormat="1" x14ac:dyDescent="0.2">
      <c r="A32" s="14"/>
      <c r="B32" s="14"/>
      <c r="C32" s="14"/>
      <c r="D32" s="14"/>
      <c r="G32" s="359" t="s">
        <v>914</v>
      </c>
      <c r="I32" s="539"/>
      <c r="M32" s="14"/>
      <c r="N32" s="14"/>
    </row>
    <row r="33" spans="6:6" customFormat="1" x14ac:dyDescent="0.2">
      <c r="F33" s="549" t="s">
        <v>82</v>
      </c>
    </row>
    <row r="34" spans="6:6" s="545" customFormat="1" x14ac:dyDescent="0.2"/>
  </sheetData>
  <mergeCells count="15">
    <mergeCell ref="A2:H2"/>
    <mergeCell ref="A3:H3"/>
    <mergeCell ref="C12:C15"/>
    <mergeCell ref="D12:D15"/>
    <mergeCell ref="F12:F15"/>
    <mergeCell ref="H12:H15"/>
    <mergeCell ref="A5:H5"/>
    <mergeCell ref="E12:E15"/>
    <mergeCell ref="A8:B8"/>
    <mergeCell ref="G9:H9"/>
    <mergeCell ref="D17:D24"/>
    <mergeCell ref="E17:E24"/>
    <mergeCell ref="F17:F24"/>
    <mergeCell ref="C17:C24"/>
    <mergeCell ref="H17:H24"/>
  </mergeCells>
  <phoneticPr fontId="0" type="noConversion"/>
  <printOptions horizontalCentered="1"/>
  <pageMargins left="0.70866141732283472" right="0.70866141732283472" top="0.4" bottom="0" header="0.31496062992125984" footer="0.16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zoomScaleNormal="100" zoomScaleSheetLayoutView="90" workbookViewId="0"/>
  </sheetViews>
  <sheetFormatPr defaultRowHeight="12.75" x14ac:dyDescent="0.2"/>
  <sheetData>
    <row r="2" spans="2:8" x14ac:dyDescent="0.2">
      <c r="B2" s="14"/>
    </row>
    <row r="4" spans="2:8" ht="12.75" customHeight="1" x14ac:dyDescent="0.2">
      <c r="B4" s="690"/>
      <c r="C4" s="690"/>
      <c r="D4" s="690"/>
      <c r="E4" s="690"/>
      <c r="F4" s="690"/>
      <c r="G4" s="690"/>
      <c r="H4" s="690"/>
    </row>
    <row r="5" spans="2:8" ht="12.75" customHeight="1" x14ac:dyDescent="0.2">
      <c r="B5" s="690"/>
      <c r="C5" s="690"/>
      <c r="D5" s="690"/>
      <c r="E5" s="690"/>
      <c r="F5" s="690"/>
      <c r="G5" s="690"/>
      <c r="H5" s="690"/>
    </row>
    <row r="6" spans="2:8" ht="12.75" customHeight="1" x14ac:dyDescent="0.2">
      <c r="B6" s="690"/>
      <c r="C6" s="690"/>
      <c r="D6" s="690"/>
      <c r="E6" s="690"/>
      <c r="F6" s="690"/>
      <c r="G6" s="690"/>
      <c r="H6" s="690"/>
    </row>
    <row r="7" spans="2:8" ht="12.75" customHeight="1" x14ac:dyDescent="0.2">
      <c r="B7" s="690"/>
      <c r="C7" s="690"/>
      <c r="D7" s="690"/>
      <c r="E7" s="690"/>
      <c r="F7" s="690"/>
      <c r="G7" s="690"/>
      <c r="H7" s="690"/>
    </row>
    <row r="8" spans="2:8" ht="12.75" customHeight="1" x14ac:dyDescent="0.2">
      <c r="B8" s="690"/>
      <c r="C8" s="690"/>
      <c r="D8" s="690"/>
      <c r="E8" s="690"/>
      <c r="F8" s="690"/>
      <c r="G8" s="690"/>
      <c r="H8" s="690"/>
    </row>
    <row r="9" spans="2:8" ht="12.75" customHeight="1" x14ac:dyDescent="0.2">
      <c r="B9" s="690"/>
      <c r="C9" s="690"/>
      <c r="D9" s="690"/>
      <c r="E9" s="690"/>
      <c r="F9" s="690"/>
      <c r="G9" s="690"/>
      <c r="H9" s="690"/>
    </row>
    <row r="10" spans="2:8" ht="12.75" customHeight="1" x14ac:dyDescent="0.2">
      <c r="B10" s="690"/>
      <c r="C10" s="690"/>
      <c r="D10" s="690"/>
      <c r="E10" s="690"/>
      <c r="F10" s="690"/>
      <c r="G10" s="690"/>
      <c r="H10" s="690"/>
    </row>
    <row r="11" spans="2:8" ht="12.75" customHeight="1" x14ac:dyDescent="0.2">
      <c r="B11" s="690"/>
      <c r="C11" s="690"/>
      <c r="D11" s="690"/>
      <c r="E11" s="690"/>
      <c r="F11" s="690"/>
      <c r="G11" s="690"/>
      <c r="H11" s="690"/>
    </row>
    <row r="12" spans="2:8" ht="12.75" customHeight="1" x14ac:dyDescent="0.2">
      <c r="B12" s="690"/>
      <c r="C12" s="690"/>
      <c r="D12" s="690"/>
      <c r="E12" s="690"/>
      <c r="F12" s="690"/>
      <c r="G12" s="690"/>
      <c r="H12" s="690"/>
    </row>
    <row r="13" spans="2:8" ht="12.75" customHeight="1" x14ac:dyDescent="0.2">
      <c r="B13" s="690"/>
      <c r="C13" s="690"/>
      <c r="D13" s="690"/>
      <c r="E13" s="690"/>
      <c r="F13" s="690"/>
      <c r="G13" s="690"/>
      <c r="H13" s="690"/>
    </row>
  </sheetData>
  <mergeCells count="1">
    <mergeCell ref="B4:H13"/>
  </mergeCells>
  <printOptions horizontalCentered="1" verticalCentered="1"/>
  <pageMargins left="0.70866141732283472" right="0.70866141732283472" top="0.23622047244094491" bottom="0" header="0.31496062992125984" footer="0.31496062992125984"/>
  <pageSetup paperSize="9" orientation="landscape" verticalDpi="4294967295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opLeftCell="A5" zoomScale="115" zoomScaleNormal="115" zoomScaleSheetLayoutView="85" workbookViewId="0">
      <selection activeCell="C24" sqref="C24"/>
    </sheetView>
  </sheetViews>
  <sheetFormatPr defaultColWidth="9.140625" defaultRowHeight="12.75" x14ac:dyDescent="0.2"/>
  <cols>
    <col min="1" max="1" width="9.140625" style="15"/>
    <col min="2" max="2" width="19.28515625" style="15" customWidth="1"/>
    <col min="3" max="3" width="28.42578125" style="15" customWidth="1"/>
    <col min="4" max="4" width="27.7109375" style="15" customWidth="1"/>
    <col min="5" max="5" width="30.28515625" style="15" customWidth="1"/>
    <col min="6" max="16384" width="9.140625" style="15"/>
  </cols>
  <sheetData>
    <row r="1" spans="1:18" customFormat="1" ht="15" x14ac:dyDescent="0.2">
      <c r="E1" s="35" t="s">
        <v>505</v>
      </c>
      <c r="F1" s="37"/>
    </row>
    <row r="2" spans="1:18" customFormat="1" ht="15" x14ac:dyDescent="0.2">
      <c r="A2" s="799" t="s">
        <v>0</v>
      </c>
      <c r="B2" s="799"/>
      <c r="C2" s="799"/>
      <c r="D2" s="799"/>
      <c r="E2" s="799"/>
      <c r="F2" s="39"/>
    </row>
    <row r="3" spans="1:18" customFormat="1" ht="20.25" x14ac:dyDescent="0.3">
      <c r="A3" s="720" t="s">
        <v>740</v>
      </c>
      <c r="B3" s="720"/>
      <c r="C3" s="720"/>
      <c r="D3" s="720"/>
      <c r="E3" s="720"/>
      <c r="F3" s="38"/>
    </row>
    <row r="4" spans="1:18" customFormat="1" ht="10.5" customHeight="1" x14ac:dyDescent="0.2"/>
    <row r="5" spans="1:18" ht="30.75" customHeight="1" x14ac:dyDescent="0.2">
      <c r="A5" s="853" t="s">
        <v>814</v>
      </c>
      <c r="B5" s="853"/>
      <c r="C5" s="853"/>
      <c r="D5" s="853"/>
      <c r="E5" s="853"/>
    </row>
    <row r="7" spans="1:18" ht="0.75" customHeight="1" x14ac:dyDescent="0.2"/>
    <row r="8" spans="1:18" x14ac:dyDescent="0.2">
      <c r="A8" s="722" t="s">
        <v>970</v>
      </c>
      <c r="B8" s="722"/>
      <c r="C8" s="380"/>
      <c r="D8" s="380"/>
      <c r="E8" s="380"/>
    </row>
    <row r="9" spans="1:18" x14ac:dyDescent="0.2">
      <c r="A9" s="380"/>
      <c r="B9" s="380"/>
      <c r="C9" s="380"/>
      <c r="D9" s="846" t="s">
        <v>829</v>
      </c>
      <c r="E9" s="846"/>
      <c r="Q9" s="18"/>
      <c r="R9" s="20"/>
    </row>
    <row r="10" spans="1:18" ht="26.25" customHeight="1" x14ac:dyDescent="0.2">
      <c r="A10" s="812" t="s">
        <v>2</v>
      </c>
      <c r="B10" s="812" t="s">
        <v>3</v>
      </c>
      <c r="C10" s="861" t="s">
        <v>501</v>
      </c>
      <c r="D10" s="862"/>
      <c r="E10" s="863"/>
      <c r="Q10" s="20"/>
      <c r="R10" s="20"/>
    </row>
    <row r="11" spans="1:18" ht="56.25" customHeight="1" x14ac:dyDescent="0.2">
      <c r="A11" s="812"/>
      <c r="B11" s="812"/>
      <c r="C11" s="508" t="s">
        <v>503</v>
      </c>
      <c r="D11" s="508" t="s">
        <v>504</v>
      </c>
      <c r="E11" s="508" t="s">
        <v>502</v>
      </c>
    </row>
    <row r="12" spans="1:18" s="105" customFormat="1" ht="15.75" customHeight="1" x14ac:dyDescent="0.2">
      <c r="A12" s="516">
        <v>1</v>
      </c>
      <c r="B12" s="517">
        <v>2</v>
      </c>
      <c r="C12" s="516">
        <v>3</v>
      </c>
      <c r="D12" s="517">
        <v>4</v>
      </c>
      <c r="E12" s="516">
        <v>5</v>
      </c>
    </row>
    <row r="13" spans="1:18" x14ac:dyDescent="0.2">
      <c r="A13" s="374">
        <v>1</v>
      </c>
      <c r="B13" s="375" t="s">
        <v>900</v>
      </c>
      <c r="C13" s="344">
        <v>2</v>
      </c>
      <c r="D13" s="344">
        <v>0</v>
      </c>
      <c r="E13" s="344">
        <f>'AT-3'!F9</f>
        <v>508</v>
      </c>
    </row>
    <row r="14" spans="1:18" x14ac:dyDescent="0.2">
      <c r="A14" s="374">
        <v>2</v>
      </c>
      <c r="B14" s="375" t="s">
        <v>901</v>
      </c>
      <c r="C14" s="344">
        <v>0</v>
      </c>
      <c r="D14" s="344">
        <v>1</v>
      </c>
      <c r="E14" s="344">
        <f>'AT-3'!F10</f>
        <v>258</v>
      </c>
    </row>
    <row r="15" spans="1:18" x14ac:dyDescent="0.2">
      <c r="A15" s="374">
        <v>3</v>
      </c>
      <c r="B15" s="375" t="s">
        <v>902</v>
      </c>
      <c r="C15" s="561">
        <v>0</v>
      </c>
      <c r="D15" s="344">
        <v>0</v>
      </c>
      <c r="E15" s="344">
        <f>'AT-3'!F11</f>
        <v>174</v>
      </c>
    </row>
    <row r="16" spans="1:18" x14ac:dyDescent="0.2">
      <c r="A16" s="374">
        <v>4</v>
      </c>
      <c r="B16" s="375" t="s">
        <v>903</v>
      </c>
      <c r="C16" s="344">
        <v>1</v>
      </c>
      <c r="D16" s="344">
        <v>2</v>
      </c>
      <c r="E16" s="344">
        <f>'AT-3'!F12</f>
        <v>414</v>
      </c>
    </row>
    <row r="17" spans="1:21" x14ac:dyDescent="0.2">
      <c r="A17" s="374">
        <v>5</v>
      </c>
      <c r="B17" s="375" t="s">
        <v>904</v>
      </c>
      <c r="C17" s="344">
        <v>1</v>
      </c>
      <c r="D17" s="344">
        <v>1</v>
      </c>
      <c r="E17" s="344">
        <f>'AT-3'!F13</f>
        <v>544</v>
      </c>
    </row>
    <row r="18" spans="1:21" x14ac:dyDescent="0.2">
      <c r="A18" s="374">
        <v>6</v>
      </c>
      <c r="B18" s="375" t="s">
        <v>905</v>
      </c>
      <c r="C18" s="344">
        <v>0</v>
      </c>
      <c r="D18" s="344">
        <v>1</v>
      </c>
      <c r="E18" s="344">
        <f>'AT-3'!F14</f>
        <v>277</v>
      </c>
    </row>
    <row r="19" spans="1:21" x14ac:dyDescent="0.2">
      <c r="A19" s="374">
        <v>7</v>
      </c>
      <c r="B19" s="375" t="s">
        <v>907</v>
      </c>
      <c r="C19" s="344">
        <v>0</v>
      </c>
      <c r="D19" s="344">
        <v>0</v>
      </c>
      <c r="E19" s="344">
        <f>'AT-3'!F15</f>
        <v>142</v>
      </c>
    </row>
    <row r="20" spans="1:21" x14ac:dyDescent="0.2">
      <c r="A20" s="374">
        <v>8</v>
      </c>
      <c r="B20" s="375" t="s">
        <v>906</v>
      </c>
      <c r="C20" s="344">
        <v>1</v>
      </c>
      <c r="D20" s="344">
        <v>0</v>
      </c>
      <c r="E20" s="344">
        <f>'AT-3'!F16</f>
        <v>194</v>
      </c>
    </row>
    <row r="21" spans="1:21" x14ac:dyDescent="0.2">
      <c r="A21" s="221" t="s">
        <v>17</v>
      </c>
      <c r="B21" s="375"/>
      <c r="C21" s="655">
        <f>SUM(C13:C20)</f>
        <v>5</v>
      </c>
      <c r="D21" s="655">
        <f>SUM(D13:D20)</f>
        <v>5</v>
      </c>
      <c r="E21" s="543">
        <f>SUM(E13:E20)</f>
        <v>2511</v>
      </c>
    </row>
    <row r="22" spans="1:21" x14ac:dyDescent="0.2">
      <c r="C22" s="562"/>
      <c r="D22" s="562"/>
      <c r="E22" s="563"/>
    </row>
    <row r="23" spans="1:21" s="545" customFormat="1" x14ac:dyDescent="0.2">
      <c r="E23" s="26"/>
    </row>
    <row r="24" spans="1:21" s="545" customFormat="1" x14ac:dyDescent="0.2">
      <c r="E24" s="26"/>
    </row>
    <row r="25" spans="1:21" x14ac:dyDescent="0.2">
      <c r="E25" s="11"/>
    </row>
    <row r="26" spans="1:21" customFormat="1" ht="12.75" customHeight="1" x14ac:dyDescent="0.2">
      <c r="A26" s="452"/>
      <c r="B26" s="452"/>
      <c r="E26" s="359" t="s">
        <v>912</v>
      </c>
      <c r="G26" s="452"/>
      <c r="H26" s="452"/>
      <c r="I26" s="452"/>
      <c r="J26" s="452"/>
      <c r="K26" s="452"/>
      <c r="L26" s="452"/>
      <c r="M26" s="452"/>
      <c r="N26" s="452"/>
      <c r="O26" s="545"/>
      <c r="P26" s="545"/>
    </row>
    <row r="27" spans="1:21" customFormat="1" ht="12.75" customHeight="1" x14ac:dyDescent="0.2">
      <c r="A27" s="14" t="s">
        <v>12</v>
      </c>
      <c r="B27" s="452"/>
      <c r="E27" s="359" t="s">
        <v>913</v>
      </c>
      <c r="G27" s="546"/>
      <c r="H27" s="546"/>
      <c r="I27" s="546"/>
      <c r="J27" s="546"/>
      <c r="K27" s="546"/>
      <c r="L27" s="546"/>
      <c r="M27" s="546"/>
      <c r="N27" s="546"/>
      <c r="O27" s="546"/>
      <c r="P27" s="546"/>
      <c r="Q27" s="546"/>
      <c r="R27" s="546"/>
      <c r="S27" s="546"/>
      <c r="T27" s="546"/>
      <c r="U27" s="546"/>
    </row>
    <row r="28" spans="1:21" customFormat="1" x14ac:dyDescent="0.2">
      <c r="A28" s="14"/>
      <c r="B28" s="14"/>
      <c r="E28" s="359" t="s">
        <v>914</v>
      </c>
      <c r="G28" s="539"/>
      <c r="H28" s="14"/>
      <c r="I28" s="14"/>
      <c r="J28" s="14"/>
      <c r="O28" s="14"/>
      <c r="P28" s="14"/>
    </row>
    <row r="29" spans="1:21" customFormat="1" x14ac:dyDescent="0.2">
      <c r="D29" s="549" t="s">
        <v>82</v>
      </c>
    </row>
    <row r="30" spans="1:21" s="545" customFormat="1" x14ac:dyDescent="0.2"/>
  </sheetData>
  <mergeCells count="8">
    <mergeCell ref="A2:E2"/>
    <mergeCell ref="A3:E3"/>
    <mergeCell ref="A5:E5"/>
    <mergeCell ref="C10:E10"/>
    <mergeCell ref="D9:E9"/>
    <mergeCell ref="B10:B11"/>
    <mergeCell ref="A10:A11"/>
    <mergeCell ref="A8:B8"/>
  </mergeCells>
  <printOptions horizontalCentered="1"/>
  <pageMargins left="0.70866141732283472" right="0.70866141732283472" top="1.22" bottom="0" header="0.31496062992125984" footer="0.31496062992125984"/>
  <pageSetup paperSize="9" orientation="landscape" r:id="rId1"/>
  <colBreaks count="1" manualBreakCount="1">
    <brk id="5" max="32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topLeftCell="A2" zoomScaleNormal="100" zoomScaleSheetLayoutView="110" workbookViewId="0">
      <selection activeCell="H13" sqref="H13"/>
    </sheetView>
  </sheetViews>
  <sheetFormatPr defaultRowHeight="12.75" x14ac:dyDescent="0.2"/>
  <cols>
    <col min="1" max="1" width="8.28515625" customWidth="1"/>
    <col min="2" max="2" width="11.42578125" customWidth="1"/>
    <col min="3" max="3" width="14.28515625" customWidth="1"/>
    <col min="4" max="4" width="13.5703125" customWidth="1"/>
    <col min="5" max="6" width="12.85546875" customWidth="1"/>
    <col min="7" max="7" width="15.28515625" customWidth="1"/>
    <col min="8" max="8" width="15.42578125" customWidth="1"/>
    <col min="9" max="9" width="13.28515625" customWidth="1"/>
  </cols>
  <sheetData>
    <row r="1" spans="1:10" ht="18" x14ac:dyDescent="0.35">
      <c r="H1" s="864" t="s">
        <v>665</v>
      </c>
      <c r="I1" s="864"/>
    </row>
    <row r="2" spans="1:10" ht="18" x14ac:dyDescent="0.35">
      <c r="C2" s="792" t="s">
        <v>0</v>
      </c>
      <c r="D2" s="792"/>
      <c r="E2" s="792"/>
      <c r="F2" s="792"/>
      <c r="G2" s="792"/>
      <c r="H2" s="220"/>
      <c r="I2" s="199"/>
      <c r="J2" s="199"/>
    </row>
    <row r="3" spans="1:10" ht="21" x14ac:dyDescent="0.35">
      <c r="B3" s="791" t="s">
        <v>740</v>
      </c>
      <c r="C3" s="791"/>
      <c r="D3" s="791"/>
      <c r="E3" s="791"/>
      <c r="F3" s="791"/>
      <c r="G3" s="791"/>
      <c r="H3" s="200"/>
      <c r="I3" s="200"/>
      <c r="J3" s="200"/>
    </row>
    <row r="4" spans="1:10" ht="21" x14ac:dyDescent="0.35">
      <c r="C4" s="169"/>
      <c r="D4" s="169"/>
      <c r="E4" s="169"/>
      <c r="F4" s="169"/>
      <c r="G4" s="169"/>
      <c r="H4" s="169"/>
      <c r="I4" s="200"/>
      <c r="J4" s="200"/>
    </row>
    <row r="5" spans="1:10" ht="20.25" customHeight="1" x14ac:dyDescent="0.2">
      <c r="C5" s="865" t="s">
        <v>815</v>
      </c>
      <c r="D5" s="865"/>
      <c r="E5" s="865"/>
      <c r="F5" s="865"/>
      <c r="G5" s="865"/>
      <c r="H5" s="865"/>
    </row>
    <row r="6" spans="1:10" ht="20.25" customHeight="1" x14ac:dyDescent="0.2">
      <c r="A6" s="722" t="s">
        <v>970</v>
      </c>
      <c r="B6" s="722"/>
      <c r="C6" s="204"/>
      <c r="D6" s="204"/>
      <c r="E6" s="204"/>
      <c r="F6" s="204"/>
      <c r="G6" s="789" t="s">
        <v>829</v>
      </c>
      <c r="H6" s="789"/>
      <c r="I6" s="789"/>
    </row>
    <row r="7" spans="1:10" ht="15" customHeight="1" x14ac:dyDescent="0.2">
      <c r="A7" s="866" t="s">
        <v>72</v>
      </c>
      <c r="B7" s="866" t="s">
        <v>34</v>
      </c>
      <c r="C7" s="866" t="s">
        <v>408</v>
      </c>
      <c r="D7" s="866" t="s">
        <v>388</v>
      </c>
      <c r="E7" s="866" t="s">
        <v>387</v>
      </c>
      <c r="F7" s="866"/>
      <c r="G7" s="866"/>
      <c r="H7" s="866" t="s">
        <v>726</v>
      </c>
      <c r="I7" s="867" t="s">
        <v>412</v>
      </c>
    </row>
    <row r="8" spans="1:10" ht="12.75" customHeight="1" x14ac:dyDescent="0.2">
      <c r="A8" s="866"/>
      <c r="B8" s="866"/>
      <c r="C8" s="866"/>
      <c r="D8" s="866"/>
      <c r="E8" s="866" t="s">
        <v>409</v>
      </c>
      <c r="F8" s="867" t="s">
        <v>410</v>
      </c>
      <c r="G8" s="866" t="s">
        <v>411</v>
      </c>
      <c r="H8" s="866"/>
      <c r="I8" s="868"/>
    </row>
    <row r="9" spans="1:10" ht="20.25" customHeight="1" x14ac:dyDescent="0.2">
      <c r="A9" s="866"/>
      <c r="B9" s="866"/>
      <c r="C9" s="866"/>
      <c r="D9" s="866"/>
      <c r="E9" s="866"/>
      <c r="F9" s="868"/>
      <c r="G9" s="866"/>
      <c r="H9" s="866"/>
      <c r="I9" s="868"/>
    </row>
    <row r="10" spans="1:10" ht="63.75" customHeight="1" x14ac:dyDescent="0.2">
      <c r="A10" s="866"/>
      <c r="B10" s="866"/>
      <c r="C10" s="866"/>
      <c r="D10" s="866"/>
      <c r="E10" s="866"/>
      <c r="F10" s="869"/>
      <c r="G10" s="866"/>
      <c r="H10" s="866"/>
      <c r="I10" s="869"/>
    </row>
    <row r="11" spans="1:10" ht="15" x14ac:dyDescent="0.25">
      <c r="A11" s="205">
        <v>1</v>
      </c>
      <c r="B11" s="205">
        <v>2</v>
      </c>
      <c r="C11" s="206">
        <v>3</v>
      </c>
      <c r="D11" s="205">
        <v>4</v>
      </c>
      <c r="E11" s="205">
        <v>5</v>
      </c>
      <c r="F11" s="206">
        <v>6</v>
      </c>
      <c r="G11" s="205">
        <v>7</v>
      </c>
      <c r="H11" s="205">
        <v>8</v>
      </c>
      <c r="I11" s="206">
        <v>9</v>
      </c>
    </row>
    <row r="12" spans="1:10" ht="15" x14ac:dyDescent="0.25">
      <c r="A12" s="252">
        <v>1</v>
      </c>
      <c r="B12" s="394" t="s">
        <v>900</v>
      </c>
      <c r="C12" s="478" t="s">
        <v>938</v>
      </c>
      <c r="D12" s="478" t="s">
        <v>938</v>
      </c>
      <c r="E12" s="478" t="s">
        <v>938</v>
      </c>
      <c r="F12" s="478" t="s">
        <v>938</v>
      </c>
      <c r="G12" s="478" t="s">
        <v>938</v>
      </c>
      <c r="H12" s="478" t="s">
        <v>938</v>
      </c>
      <c r="I12" s="478" t="s">
        <v>938</v>
      </c>
    </row>
    <row r="13" spans="1:10" ht="15" x14ac:dyDescent="0.25">
      <c r="A13" s="252">
        <v>2</v>
      </c>
      <c r="B13" s="394" t="s">
        <v>901</v>
      </c>
      <c r="C13" s="475" t="s">
        <v>927</v>
      </c>
      <c r="D13" s="476">
        <v>30</v>
      </c>
      <c r="E13" s="476" t="s">
        <v>928</v>
      </c>
      <c r="F13" s="475">
        <v>0</v>
      </c>
      <c r="G13" s="476" t="s">
        <v>7</v>
      </c>
      <c r="H13" s="475"/>
      <c r="I13" s="477">
        <v>255000</v>
      </c>
    </row>
    <row r="14" spans="1:10" ht="15" x14ac:dyDescent="0.25">
      <c r="A14" s="252">
        <v>3</v>
      </c>
      <c r="B14" s="394" t="s">
        <v>902</v>
      </c>
      <c r="C14" s="478" t="s">
        <v>938</v>
      </c>
      <c r="D14" s="478" t="s">
        <v>938</v>
      </c>
      <c r="E14" s="478" t="s">
        <v>938</v>
      </c>
      <c r="F14" s="478" t="s">
        <v>938</v>
      </c>
      <c r="G14" s="478" t="s">
        <v>938</v>
      </c>
      <c r="H14" s="478" t="s">
        <v>938</v>
      </c>
      <c r="I14" s="478" t="s">
        <v>938</v>
      </c>
    </row>
    <row r="15" spans="1:10" ht="15" x14ac:dyDescent="0.25">
      <c r="A15" s="252">
        <v>4</v>
      </c>
      <c r="B15" s="394" t="s">
        <v>903</v>
      </c>
      <c r="C15" s="478" t="s">
        <v>938</v>
      </c>
      <c r="D15" s="478" t="s">
        <v>938</v>
      </c>
      <c r="E15" s="478" t="s">
        <v>938</v>
      </c>
      <c r="F15" s="478" t="s">
        <v>938</v>
      </c>
      <c r="G15" s="478" t="s">
        <v>938</v>
      </c>
      <c r="H15" s="478" t="s">
        <v>938</v>
      </c>
      <c r="I15" s="478" t="s">
        <v>938</v>
      </c>
    </row>
    <row r="16" spans="1:10" ht="15" x14ac:dyDescent="0.25">
      <c r="A16" s="252">
        <v>5</v>
      </c>
      <c r="B16" s="394" t="s">
        <v>904</v>
      </c>
      <c r="C16" s="478" t="s">
        <v>938</v>
      </c>
      <c r="D16" s="478" t="s">
        <v>938</v>
      </c>
      <c r="E16" s="478" t="s">
        <v>938</v>
      </c>
      <c r="F16" s="478" t="s">
        <v>938</v>
      </c>
      <c r="G16" s="478" t="s">
        <v>938</v>
      </c>
      <c r="H16" s="478" t="s">
        <v>938</v>
      </c>
      <c r="I16" s="478" t="s">
        <v>938</v>
      </c>
    </row>
    <row r="17" spans="1:24" ht="15" x14ac:dyDescent="0.25">
      <c r="A17" s="252">
        <v>6</v>
      </c>
      <c r="B17" s="394" t="s">
        <v>905</v>
      </c>
      <c r="C17" s="478" t="s">
        <v>938</v>
      </c>
      <c r="D17" s="478" t="s">
        <v>938</v>
      </c>
      <c r="E17" s="478" t="s">
        <v>938</v>
      </c>
      <c r="F17" s="478" t="s">
        <v>938</v>
      </c>
      <c r="G17" s="478" t="s">
        <v>938</v>
      </c>
      <c r="H17" s="478" t="s">
        <v>938</v>
      </c>
      <c r="I17" s="478" t="s">
        <v>938</v>
      </c>
    </row>
    <row r="18" spans="1:24" ht="15" x14ac:dyDescent="0.25">
      <c r="A18" s="252">
        <v>7</v>
      </c>
      <c r="B18" s="395" t="s">
        <v>907</v>
      </c>
      <c r="C18" s="478" t="s">
        <v>938</v>
      </c>
      <c r="D18" s="478" t="s">
        <v>938</v>
      </c>
      <c r="E18" s="478" t="s">
        <v>938</v>
      </c>
      <c r="F18" s="478" t="s">
        <v>938</v>
      </c>
      <c r="G18" s="478" t="s">
        <v>938</v>
      </c>
      <c r="H18" s="478" t="s">
        <v>938</v>
      </c>
      <c r="I18" s="478" t="s">
        <v>938</v>
      </c>
    </row>
    <row r="19" spans="1:24" ht="15" x14ac:dyDescent="0.25">
      <c r="A19" s="252">
        <v>8</v>
      </c>
      <c r="B19" s="395" t="s">
        <v>906</v>
      </c>
      <c r="C19" s="478" t="s">
        <v>938</v>
      </c>
      <c r="D19" s="478" t="s">
        <v>938</v>
      </c>
      <c r="E19" s="478" t="s">
        <v>938</v>
      </c>
      <c r="F19" s="478" t="s">
        <v>938</v>
      </c>
      <c r="G19" s="478" t="s">
        <v>938</v>
      </c>
      <c r="H19" s="478" t="s">
        <v>938</v>
      </c>
      <c r="I19" s="478" t="s">
        <v>938</v>
      </c>
    </row>
    <row r="20" spans="1:24" x14ac:dyDescent="0.2">
      <c r="A20" s="25" t="s">
        <v>17</v>
      </c>
      <c r="B20" s="9"/>
      <c r="C20" s="9"/>
      <c r="D20" s="450">
        <v>30</v>
      </c>
      <c r="E20" s="450"/>
      <c r="F20" s="450"/>
      <c r="G20" s="450"/>
      <c r="H20" s="450"/>
      <c r="I20" s="450">
        <f>I13</f>
        <v>255000</v>
      </c>
    </row>
    <row r="21" spans="1:24" x14ac:dyDescent="0.2">
      <c r="A21" s="26"/>
      <c r="B21" s="12"/>
      <c r="C21" s="12"/>
      <c r="D21" s="563"/>
      <c r="E21" s="563"/>
      <c r="F21" s="563"/>
      <c r="G21" s="563"/>
      <c r="H21" s="563"/>
      <c r="I21" s="563"/>
    </row>
    <row r="22" spans="1:24" x14ac:dyDescent="0.2">
      <c r="A22" s="26"/>
      <c r="B22" s="12"/>
      <c r="C22" s="12"/>
      <c r="D22" s="563"/>
      <c r="E22" s="563"/>
      <c r="F22" s="563"/>
      <c r="G22" s="563"/>
      <c r="H22" s="563"/>
      <c r="I22" s="563"/>
    </row>
    <row r="23" spans="1:24" x14ac:dyDescent="0.2">
      <c r="A23" s="26"/>
      <c r="B23" s="12"/>
      <c r="C23" s="12"/>
      <c r="D23" s="12"/>
      <c r="E23" s="12"/>
      <c r="F23" s="12"/>
      <c r="G23" s="563"/>
      <c r="H23" s="563"/>
      <c r="I23" s="563"/>
      <c r="J23" s="563"/>
      <c r="K23" s="563"/>
      <c r="L23" s="563"/>
    </row>
    <row r="25" spans="1:24" ht="12.75" customHeight="1" x14ac:dyDescent="0.2">
      <c r="A25" s="452"/>
      <c r="B25" s="452"/>
      <c r="C25" s="452"/>
      <c r="D25" s="452"/>
      <c r="E25" s="452"/>
      <c r="H25" s="359" t="s">
        <v>912</v>
      </c>
      <c r="J25" s="452"/>
      <c r="K25" s="452"/>
      <c r="L25" s="452"/>
      <c r="M25" s="452"/>
      <c r="N25" s="452"/>
      <c r="O25" s="452"/>
      <c r="P25" s="452"/>
      <c r="Q25" s="452"/>
      <c r="R25" s="545"/>
      <c r="S25" s="545"/>
    </row>
    <row r="26" spans="1:24" ht="12.75" customHeight="1" x14ac:dyDescent="0.2">
      <c r="A26" s="14" t="s">
        <v>12</v>
      </c>
      <c r="B26" s="452"/>
      <c r="C26" s="452"/>
      <c r="D26" s="452"/>
      <c r="E26" s="452"/>
      <c r="H26" s="359" t="s">
        <v>913</v>
      </c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</row>
    <row r="27" spans="1:24" x14ac:dyDescent="0.2">
      <c r="A27" s="14"/>
      <c r="B27" s="14"/>
      <c r="C27" s="14"/>
      <c r="D27" s="14"/>
      <c r="E27" s="14"/>
      <c r="H27" s="359" t="s">
        <v>914</v>
      </c>
      <c r="J27" s="539"/>
      <c r="K27" s="14"/>
      <c r="L27" s="14"/>
      <c r="M27" s="14"/>
      <c r="R27" s="14"/>
      <c r="S27" s="14"/>
    </row>
    <row r="28" spans="1:24" x14ac:dyDescent="0.2">
      <c r="G28" s="549" t="s">
        <v>82</v>
      </c>
    </row>
  </sheetData>
  <mergeCells count="16">
    <mergeCell ref="H1:I1"/>
    <mergeCell ref="C5:H5"/>
    <mergeCell ref="D7:D10"/>
    <mergeCell ref="C2:G2"/>
    <mergeCell ref="B3:G3"/>
    <mergeCell ref="I7:I10"/>
    <mergeCell ref="E8:E10"/>
    <mergeCell ref="F8:F10"/>
    <mergeCell ref="G6:I6"/>
    <mergeCell ref="A6:B6"/>
    <mergeCell ref="A7:A10"/>
    <mergeCell ref="G8:G10"/>
    <mergeCell ref="H7:H10"/>
    <mergeCell ref="B7:B10"/>
    <mergeCell ref="C7:C10"/>
    <mergeCell ref="E7:G7"/>
  </mergeCells>
  <printOptions horizontalCentered="1"/>
  <pageMargins left="0.70866141732283472" right="0.70866141732283472" top="0.89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"/>
  <sheetViews>
    <sheetView zoomScale="115" zoomScaleNormal="115" zoomScaleSheetLayoutView="120" workbookViewId="0">
      <selection activeCell="C14" sqref="C14"/>
    </sheetView>
  </sheetViews>
  <sheetFormatPr defaultRowHeight="12.75" x14ac:dyDescent="0.2"/>
  <cols>
    <col min="2" max="2" width="10.140625" customWidth="1"/>
    <col min="6" max="6" width="11.5703125" customWidth="1"/>
    <col min="7" max="7" width="10.42578125" customWidth="1"/>
    <col min="8" max="8" width="20.28515625" customWidth="1"/>
    <col min="9" max="9" width="10.42578125" customWidth="1"/>
    <col min="10" max="10" width="22.85546875" customWidth="1"/>
  </cols>
  <sheetData>
    <row r="1" spans="1:10" ht="18" x14ac:dyDescent="0.35">
      <c r="A1" s="792" t="s">
        <v>0</v>
      </c>
      <c r="B1" s="792"/>
      <c r="C1" s="792"/>
      <c r="D1" s="792"/>
      <c r="E1" s="792"/>
      <c r="F1" s="792"/>
      <c r="G1" s="792"/>
      <c r="H1" s="792"/>
      <c r="I1" s="199"/>
      <c r="J1" s="257" t="s">
        <v>545</v>
      </c>
    </row>
    <row r="2" spans="1:10" ht="21" x14ac:dyDescent="0.35">
      <c r="A2" s="791" t="s">
        <v>740</v>
      </c>
      <c r="B2" s="791"/>
      <c r="C2" s="791"/>
      <c r="D2" s="791"/>
      <c r="E2" s="791"/>
      <c r="F2" s="791"/>
      <c r="G2" s="791"/>
      <c r="H2" s="791"/>
      <c r="I2" s="791"/>
      <c r="J2" s="791"/>
    </row>
    <row r="3" spans="1:10" ht="15" x14ac:dyDescent="0.3">
      <c r="A3" s="170"/>
      <c r="B3" s="170"/>
      <c r="C3" s="170"/>
      <c r="D3" s="170"/>
      <c r="E3" s="170"/>
      <c r="F3" s="170"/>
      <c r="G3" s="170"/>
      <c r="H3" s="170"/>
      <c r="I3" s="170"/>
    </row>
    <row r="4" spans="1:10" ht="18" x14ac:dyDescent="0.35">
      <c r="A4" s="792" t="s">
        <v>544</v>
      </c>
      <c r="B4" s="792"/>
      <c r="C4" s="792"/>
      <c r="D4" s="792"/>
      <c r="E4" s="792"/>
      <c r="F4" s="792"/>
      <c r="G4" s="792"/>
      <c r="H4" s="792"/>
      <c r="I4" s="792"/>
      <c r="J4" s="792"/>
    </row>
    <row r="5" spans="1:10" ht="15" x14ac:dyDescent="0.3">
      <c r="A5" s="722" t="s">
        <v>970</v>
      </c>
      <c r="B5" s="722"/>
      <c r="C5" s="171"/>
      <c r="D5" s="171"/>
      <c r="E5" s="171"/>
      <c r="F5" s="171"/>
      <c r="G5" s="171"/>
      <c r="H5" s="171"/>
      <c r="I5" s="870" t="s">
        <v>829</v>
      </c>
      <c r="J5" s="871"/>
    </row>
    <row r="6" spans="1:10" ht="25.5" customHeight="1" x14ac:dyDescent="0.2">
      <c r="A6" s="874" t="s">
        <v>2</v>
      </c>
      <c r="B6" s="874" t="s">
        <v>389</v>
      </c>
      <c r="C6" s="716" t="s">
        <v>390</v>
      </c>
      <c r="D6" s="716"/>
      <c r="E6" s="716"/>
      <c r="F6" s="875" t="s">
        <v>393</v>
      </c>
      <c r="G6" s="876"/>
      <c r="H6" s="876"/>
      <c r="I6" s="877"/>
      <c r="J6" s="872" t="s">
        <v>397</v>
      </c>
    </row>
    <row r="7" spans="1:10" ht="63" customHeight="1" x14ac:dyDescent="0.2">
      <c r="A7" s="874"/>
      <c r="B7" s="874"/>
      <c r="C7" s="5" t="s">
        <v>100</v>
      </c>
      <c r="D7" s="5" t="s">
        <v>391</v>
      </c>
      <c r="E7" s="5" t="s">
        <v>392</v>
      </c>
      <c r="F7" s="202" t="s">
        <v>394</v>
      </c>
      <c r="G7" s="202" t="s">
        <v>395</v>
      </c>
      <c r="H7" s="202" t="s">
        <v>396</v>
      </c>
      <c r="I7" s="202" t="s">
        <v>45</v>
      </c>
      <c r="J7" s="873"/>
    </row>
    <row r="8" spans="1:10" ht="15" x14ac:dyDescent="0.2">
      <c r="A8" s="172" t="s">
        <v>257</v>
      </c>
      <c r="B8" s="172" t="s">
        <v>258</v>
      </c>
      <c r="C8" s="172" t="s">
        <v>259</v>
      </c>
      <c r="D8" s="172" t="s">
        <v>260</v>
      </c>
      <c r="E8" s="172" t="s">
        <v>261</v>
      </c>
      <c r="F8" s="172" t="s">
        <v>264</v>
      </c>
      <c r="G8" s="172" t="s">
        <v>283</v>
      </c>
      <c r="H8" s="172" t="s">
        <v>284</v>
      </c>
      <c r="I8" s="172" t="s">
        <v>285</v>
      </c>
      <c r="J8" s="172" t="s">
        <v>313</v>
      </c>
    </row>
    <row r="9" spans="1:10" ht="15" x14ac:dyDescent="0.25">
      <c r="A9" s="252">
        <v>1</v>
      </c>
      <c r="B9" s="262" t="s">
        <v>926</v>
      </c>
      <c r="C9" s="262" t="s">
        <v>926</v>
      </c>
      <c r="D9" s="262" t="s">
        <v>926</v>
      </c>
      <c r="E9" s="262" t="s">
        <v>926</v>
      </c>
      <c r="F9" s="262" t="s">
        <v>926</v>
      </c>
      <c r="G9" s="262" t="s">
        <v>926</v>
      </c>
      <c r="H9" s="262" t="s">
        <v>926</v>
      </c>
      <c r="I9" s="262" t="s">
        <v>926</v>
      </c>
      <c r="J9" s="262" t="s">
        <v>926</v>
      </c>
    </row>
    <row r="10" spans="1:10" x14ac:dyDescent="0.2">
      <c r="A10" s="25" t="s">
        <v>17</v>
      </c>
      <c r="B10" s="9"/>
      <c r="C10" s="9"/>
      <c r="D10" s="9"/>
      <c r="E10" s="9"/>
      <c r="F10" s="9"/>
      <c r="G10" s="9"/>
      <c r="H10" s="9"/>
      <c r="I10" s="9"/>
      <c r="J10" s="9"/>
    </row>
    <row r="17" spans="1:25" ht="12.75" customHeight="1" x14ac:dyDescent="0.2">
      <c r="A17" s="452"/>
      <c r="B17" s="452"/>
      <c r="C17" s="452"/>
      <c r="D17" s="452"/>
      <c r="E17" s="452"/>
      <c r="F17" s="452"/>
      <c r="I17" s="359" t="s">
        <v>912</v>
      </c>
      <c r="K17" s="452"/>
      <c r="L17" s="452"/>
      <c r="M17" s="452"/>
      <c r="N17" s="452"/>
      <c r="O17" s="452"/>
      <c r="P17" s="452"/>
      <c r="Q17" s="452"/>
      <c r="R17" s="452"/>
      <c r="S17" s="545"/>
      <c r="T17" s="545"/>
    </row>
    <row r="18" spans="1:25" ht="12.75" customHeight="1" x14ac:dyDescent="0.2">
      <c r="A18" s="14" t="s">
        <v>12</v>
      </c>
      <c r="B18" s="452"/>
      <c r="C18" s="452"/>
      <c r="D18" s="452"/>
      <c r="E18" s="452"/>
      <c r="F18" s="452"/>
      <c r="I18" s="359" t="s">
        <v>913</v>
      </c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</row>
    <row r="19" spans="1:25" x14ac:dyDescent="0.2">
      <c r="A19" s="14"/>
      <c r="B19" s="14"/>
      <c r="C19" s="14"/>
      <c r="D19" s="14"/>
      <c r="E19" s="14"/>
      <c r="F19" s="14"/>
      <c r="I19" s="359" t="s">
        <v>914</v>
      </c>
      <c r="K19" s="539"/>
      <c r="L19" s="14"/>
      <c r="M19" s="14"/>
      <c r="N19" s="14"/>
      <c r="S19" s="14"/>
      <c r="T19" s="14"/>
    </row>
    <row r="20" spans="1:25" x14ac:dyDescent="0.2">
      <c r="H20" s="549" t="s">
        <v>82</v>
      </c>
    </row>
  </sheetData>
  <mergeCells count="10">
    <mergeCell ref="I5:J5"/>
    <mergeCell ref="J6:J7"/>
    <mergeCell ref="A1:H1"/>
    <mergeCell ref="A2:J2"/>
    <mergeCell ref="A6:A7"/>
    <mergeCell ref="B6:B7"/>
    <mergeCell ref="C6:E6"/>
    <mergeCell ref="F6:I6"/>
    <mergeCell ref="A5:B5"/>
    <mergeCell ref="A4:J4"/>
  </mergeCells>
  <printOptions horizontalCentered="1"/>
  <pageMargins left="0.70866141732283472" right="0.70866141732283472" top="1.1399999999999999" bottom="0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topLeftCell="A13" zoomScaleNormal="100" zoomScaleSheetLayoutView="80" workbookViewId="0">
      <selection activeCell="D28" sqref="D28"/>
    </sheetView>
  </sheetViews>
  <sheetFormatPr defaultColWidth="9.140625" defaultRowHeight="12.75" x14ac:dyDescent="0.2"/>
  <cols>
    <col min="1" max="1" width="5.28515625" style="175" customWidth="1"/>
    <col min="2" max="2" width="8.5703125" style="175" customWidth="1"/>
    <col min="3" max="3" width="32.140625" style="175" customWidth="1"/>
    <col min="4" max="4" width="15.140625" style="175" customWidth="1"/>
    <col min="5" max="6" width="11.7109375" style="175" customWidth="1"/>
    <col min="7" max="7" width="13.7109375" style="175" customWidth="1"/>
    <col min="8" max="8" width="20.140625" style="175" customWidth="1"/>
    <col min="9" max="16384" width="9.140625" style="175"/>
  </cols>
  <sheetData>
    <row r="1" spans="1:8" x14ac:dyDescent="0.2">
      <c r="A1" s="175" t="s">
        <v>11</v>
      </c>
      <c r="H1" s="190" t="s">
        <v>547</v>
      </c>
    </row>
    <row r="2" spans="1:8" s="179" customFormat="1" ht="15.75" x14ac:dyDescent="0.25">
      <c r="A2" s="830" t="s">
        <v>0</v>
      </c>
      <c r="B2" s="830"/>
      <c r="C2" s="830"/>
      <c r="D2" s="830"/>
      <c r="E2" s="830"/>
      <c r="F2" s="830"/>
      <c r="G2" s="830"/>
      <c r="H2" s="830"/>
    </row>
    <row r="3" spans="1:8" s="179" customFormat="1" ht="20.25" customHeight="1" x14ac:dyDescent="0.3">
      <c r="A3" s="831" t="s">
        <v>740</v>
      </c>
      <c r="B3" s="831"/>
      <c r="C3" s="831"/>
      <c r="D3" s="831"/>
      <c r="E3" s="831"/>
      <c r="F3" s="831"/>
      <c r="G3" s="831"/>
      <c r="H3" s="831"/>
    </row>
    <row r="5" spans="1:8" s="179" customFormat="1" ht="15.75" x14ac:dyDescent="0.25">
      <c r="A5" s="829" t="s">
        <v>546</v>
      </c>
      <c r="B5" s="829"/>
      <c r="C5" s="829"/>
      <c r="D5" s="829"/>
      <c r="E5" s="829"/>
      <c r="F5" s="829"/>
      <c r="G5" s="829"/>
      <c r="H5" s="883"/>
    </row>
    <row r="7" spans="1:8" x14ac:dyDescent="0.2">
      <c r="A7" s="722" t="s">
        <v>970</v>
      </c>
      <c r="B7" s="722"/>
      <c r="C7" s="722"/>
      <c r="D7" s="181"/>
      <c r="E7" s="181"/>
      <c r="F7" s="181"/>
      <c r="G7" s="181"/>
    </row>
    <row r="9" spans="1:8" ht="13.9" customHeight="1" x14ac:dyDescent="0.25">
      <c r="A9" s="191"/>
      <c r="B9" s="191"/>
      <c r="C9" s="191"/>
      <c r="D9" s="191"/>
      <c r="E9" s="191"/>
      <c r="F9" s="191"/>
      <c r="G9" s="191"/>
    </row>
    <row r="10" spans="1:8" s="182" customFormat="1" x14ac:dyDescent="0.2">
      <c r="A10" s="175"/>
      <c r="B10" s="175"/>
      <c r="C10" s="175"/>
      <c r="D10" s="175"/>
      <c r="E10" s="175"/>
      <c r="F10" s="175"/>
      <c r="G10" s="789" t="s">
        <v>829</v>
      </c>
      <c r="H10" s="789"/>
    </row>
    <row r="11" spans="1:8" s="182" customFormat="1" ht="39.75" customHeight="1" x14ac:dyDescent="0.2">
      <c r="A11" s="183"/>
      <c r="B11" s="878" t="s">
        <v>277</v>
      </c>
      <c r="C11" s="878" t="s">
        <v>278</v>
      </c>
      <c r="D11" s="884" t="s">
        <v>279</v>
      </c>
      <c r="E11" s="885"/>
      <c r="F11" s="885"/>
      <c r="G11" s="886"/>
      <c r="H11" s="878" t="s">
        <v>76</v>
      </c>
    </row>
    <row r="12" spans="1:8" s="182" customFormat="1" ht="25.5" x14ac:dyDescent="0.25">
      <c r="A12" s="184"/>
      <c r="B12" s="879"/>
      <c r="C12" s="879"/>
      <c r="D12" s="192" t="s">
        <v>280</v>
      </c>
      <c r="E12" s="192" t="s">
        <v>281</v>
      </c>
      <c r="F12" s="192" t="s">
        <v>282</v>
      </c>
      <c r="G12" s="192" t="s">
        <v>17</v>
      </c>
      <c r="H12" s="879"/>
    </row>
    <row r="13" spans="1:8" s="182" customFormat="1" ht="15" x14ac:dyDescent="0.25">
      <c r="A13" s="184"/>
      <c r="B13" s="193" t="s">
        <v>257</v>
      </c>
      <c r="C13" s="193" t="s">
        <v>258</v>
      </c>
      <c r="D13" s="193" t="s">
        <v>259</v>
      </c>
      <c r="E13" s="193" t="s">
        <v>260</v>
      </c>
      <c r="F13" s="193" t="s">
        <v>261</v>
      </c>
      <c r="G13" s="193" t="s">
        <v>262</v>
      </c>
      <c r="H13" s="193" t="s">
        <v>263</v>
      </c>
    </row>
    <row r="14" spans="1:8" s="194" customFormat="1" ht="15" customHeight="1" x14ac:dyDescent="0.2">
      <c r="B14" s="195" t="s">
        <v>26</v>
      </c>
      <c r="C14" s="880" t="s">
        <v>286</v>
      </c>
      <c r="D14" s="881"/>
      <c r="E14" s="881"/>
      <c r="F14" s="881"/>
      <c r="G14" s="881"/>
      <c r="H14" s="882"/>
    </row>
    <row r="15" spans="1:8" s="197" customFormat="1" ht="63.75" x14ac:dyDescent="0.2">
      <c r="B15" s="196"/>
      <c r="C15" s="196" t="s">
        <v>946</v>
      </c>
      <c r="D15" s="678">
        <v>1</v>
      </c>
      <c r="E15" s="196">
        <v>8</v>
      </c>
      <c r="F15" s="196">
        <v>0</v>
      </c>
      <c r="G15" s="196">
        <v>9</v>
      </c>
      <c r="H15" s="532" t="s">
        <v>947</v>
      </c>
    </row>
    <row r="16" spans="1:8" ht="51" x14ac:dyDescent="0.2">
      <c r="A16" s="187"/>
      <c r="B16" s="133"/>
      <c r="C16" s="198" t="s">
        <v>948</v>
      </c>
      <c r="D16" s="133">
        <v>1</v>
      </c>
      <c r="E16" s="133">
        <v>0</v>
      </c>
      <c r="F16" s="133">
        <v>0</v>
      </c>
      <c r="G16" s="133">
        <v>1</v>
      </c>
      <c r="H16" s="533" t="s">
        <v>949</v>
      </c>
    </row>
    <row r="17" spans="1:18" ht="51" x14ac:dyDescent="0.2">
      <c r="A17" s="187"/>
      <c r="B17" s="133"/>
      <c r="C17" s="523" t="s">
        <v>951</v>
      </c>
      <c r="D17" s="133">
        <v>1</v>
      </c>
      <c r="E17" s="133"/>
      <c r="F17" s="133"/>
      <c r="G17" s="133">
        <v>1</v>
      </c>
      <c r="H17" s="533" t="s">
        <v>949</v>
      </c>
    </row>
    <row r="18" spans="1:18" ht="38.25" x14ac:dyDescent="0.2">
      <c r="B18" s="186"/>
      <c r="C18" s="198" t="s">
        <v>952</v>
      </c>
      <c r="D18" s="186">
        <v>1</v>
      </c>
      <c r="E18" s="134">
        <v>0</v>
      </c>
      <c r="F18" s="134">
        <v>0</v>
      </c>
      <c r="G18" s="134">
        <v>0</v>
      </c>
      <c r="H18" s="533" t="s">
        <v>950</v>
      </c>
    </row>
    <row r="19" spans="1:18" s="129" customFormat="1" x14ac:dyDescent="0.2">
      <c r="B19" s="133"/>
      <c r="C19" s="198">
        <v>5</v>
      </c>
      <c r="D19" s="133"/>
      <c r="E19" s="133"/>
      <c r="F19" s="133"/>
      <c r="G19" s="133"/>
      <c r="H19" s="131"/>
    </row>
    <row r="20" spans="1:18" s="129" customFormat="1" x14ac:dyDescent="0.2">
      <c r="B20" s="133"/>
      <c r="C20" s="198"/>
      <c r="D20" s="133"/>
      <c r="E20" s="133"/>
      <c r="F20" s="133"/>
      <c r="G20" s="133"/>
      <c r="H20" s="131"/>
    </row>
    <row r="21" spans="1:18" s="129" customFormat="1" x14ac:dyDescent="0.2">
      <c r="B21" s="133"/>
      <c r="C21" s="198"/>
      <c r="D21" s="133"/>
      <c r="E21" s="133"/>
      <c r="F21" s="133"/>
      <c r="G21" s="133"/>
      <c r="H21" s="131"/>
    </row>
    <row r="22" spans="1:18" s="129" customFormat="1" ht="21.75" customHeight="1" x14ac:dyDescent="0.2">
      <c r="B22" s="195" t="s">
        <v>30</v>
      </c>
      <c r="C22" s="880" t="s">
        <v>458</v>
      </c>
      <c r="D22" s="881"/>
      <c r="E22" s="881"/>
      <c r="F22" s="881"/>
      <c r="G22" s="881"/>
      <c r="H22" s="882"/>
    </row>
    <row r="23" spans="1:18" s="129" customFormat="1" x14ac:dyDescent="0.2">
      <c r="A23" s="189" t="s">
        <v>276</v>
      </c>
      <c r="B23" s="188"/>
      <c r="C23" s="196" t="s">
        <v>953</v>
      </c>
      <c r="D23" s="188"/>
      <c r="E23" s="188">
        <v>8</v>
      </c>
      <c r="F23" s="657"/>
      <c r="G23" s="188">
        <v>8</v>
      </c>
      <c r="H23" s="131"/>
    </row>
    <row r="24" spans="1:18" x14ac:dyDescent="0.2">
      <c r="B24" s="133"/>
      <c r="C24" s="198" t="s">
        <v>954</v>
      </c>
      <c r="D24" s="133">
        <v>1</v>
      </c>
      <c r="E24" s="133">
        <v>8</v>
      </c>
      <c r="F24" s="658">
        <v>0</v>
      </c>
      <c r="G24" s="133">
        <v>9</v>
      </c>
      <c r="H24" s="133"/>
    </row>
    <row r="25" spans="1:18" x14ac:dyDescent="0.2">
      <c r="B25" s="133"/>
      <c r="C25" s="198" t="s">
        <v>955</v>
      </c>
      <c r="D25" s="133">
        <v>1</v>
      </c>
      <c r="E25" s="133">
        <v>8</v>
      </c>
      <c r="F25" s="658">
        <v>0</v>
      </c>
      <c r="G25" s="133">
        <v>9</v>
      </c>
      <c r="H25" s="133"/>
    </row>
    <row r="26" spans="1:18" x14ac:dyDescent="0.2">
      <c r="B26" s="133"/>
      <c r="C26" s="198" t="s">
        <v>956</v>
      </c>
      <c r="D26" s="133">
        <v>2</v>
      </c>
      <c r="E26" s="133">
        <v>0</v>
      </c>
      <c r="F26" s="658">
        <v>0</v>
      </c>
      <c r="G26" s="133">
        <v>2</v>
      </c>
      <c r="H26" s="133"/>
    </row>
    <row r="27" spans="1:18" x14ac:dyDescent="0.2">
      <c r="B27" s="133"/>
      <c r="C27" s="198"/>
      <c r="D27" s="133"/>
      <c r="E27" s="133"/>
      <c r="F27" s="133"/>
      <c r="G27" s="133"/>
      <c r="H27" s="133"/>
    </row>
    <row r="28" spans="1:18" x14ac:dyDescent="0.2">
      <c r="B28" s="133"/>
      <c r="C28" s="133"/>
      <c r="D28" s="133"/>
      <c r="E28" s="133"/>
      <c r="F28" s="133"/>
      <c r="G28" s="133"/>
      <c r="H28" s="133"/>
    </row>
    <row r="29" spans="1:18" x14ac:dyDescent="0.2">
      <c r="B29" s="182"/>
      <c r="C29" s="182"/>
      <c r="D29" s="182"/>
      <c r="E29" s="182"/>
      <c r="F29" s="182"/>
      <c r="G29" s="182"/>
      <c r="H29" s="182"/>
    </row>
    <row r="30" spans="1:18" x14ac:dyDescent="0.2">
      <c r="B30" s="182"/>
      <c r="C30" s="182"/>
      <c r="D30" s="182"/>
      <c r="E30" s="182"/>
      <c r="F30" s="182"/>
    </row>
    <row r="31" spans="1:18" x14ac:dyDescent="0.2">
      <c r="B31" s="182"/>
      <c r="C31" s="182"/>
      <c r="D31" s="182"/>
      <c r="E31" s="182"/>
      <c r="F31" s="182"/>
    </row>
    <row r="32" spans="1:18" customFormat="1" ht="12.75" customHeight="1" x14ac:dyDescent="0.2">
      <c r="A32" s="452"/>
      <c r="B32" s="452"/>
      <c r="C32" s="452"/>
      <c r="D32" s="452"/>
      <c r="G32" s="359" t="s">
        <v>912</v>
      </c>
      <c r="I32" s="452"/>
      <c r="J32" s="452"/>
      <c r="K32" s="452"/>
      <c r="L32" s="452"/>
      <c r="M32" s="452"/>
      <c r="N32" s="452"/>
      <c r="O32" s="452"/>
      <c r="P32" s="452"/>
      <c r="Q32" s="545"/>
      <c r="R32" s="545"/>
    </row>
    <row r="33" spans="1:23" customFormat="1" ht="12.75" customHeight="1" x14ac:dyDescent="0.2">
      <c r="A33" s="14" t="s">
        <v>12</v>
      </c>
      <c r="B33" s="452"/>
      <c r="C33" s="452"/>
      <c r="D33" s="452"/>
      <c r="G33" s="359" t="s">
        <v>913</v>
      </c>
      <c r="I33" s="546"/>
      <c r="J33" s="546"/>
      <c r="K33" s="546"/>
      <c r="L33" s="546"/>
      <c r="M33" s="546"/>
      <c r="N33" s="546"/>
      <c r="O33" s="546"/>
      <c r="P33" s="546"/>
      <c r="Q33" s="546"/>
      <c r="R33" s="546"/>
      <c r="S33" s="546"/>
      <c r="T33" s="546"/>
      <c r="U33" s="546"/>
      <c r="V33" s="546"/>
      <c r="W33" s="546"/>
    </row>
    <row r="34" spans="1:23" customFormat="1" x14ac:dyDescent="0.2">
      <c r="A34" s="14"/>
      <c r="B34" s="14"/>
      <c r="C34" s="14"/>
      <c r="D34" s="14"/>
      <c r="G34" s="359" t="s">
        <v>914</v>
      </c>
      <c r="I34" s="539"/>
      <c r="J34" s="14"/>
      <c r="K34" s="14"/>
      <c r="L34" s="14"/>
      <c r="Q34" s="14"/>
      <c r="R34" s="14"/>
    </row>
    <row r="35" spans="1:23" customFormat="1" x14ac:dyDescent="0.2">
      <c r="F35" s="549" t="s">
        <v>82</v>
      </c>
    </row>
  </sheetData>
  <mergeCells count="11">
    <mergeCell ref="H11:H12"/>
    <mergeCell ref="C14:H14"/>
    <mergeCell ref="C22:H22"/>
    <mergeCell ref="A2:H2"/>
    <mergeCell ref="A3:H3"/>
    <mergeCell ref="A5:H5"/>
    <mergeCell ref="G10:H10"/>
    <mergeCell ref="A7:C7"/>
    <mergeCell ref="B11:B12"/>
    <mergeCell ref="C11:C12"/>
    <mergeCell ref="D11:G11"/>
  </mergeCells>
  <printOptions horizontalCentered="1"/>
  <pageMargins left="0.70866141732283472" right="0.70866141732283472" top="0.82" bottom="0" header="0.31496062992125984" footer="0.31496062992125984"/>
  <pageSetup paperSize="9" scale="8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opLeftCell="E1" zoomScaleNormal="100" zoomScaleSheetLayoutView="100" workbookViewId="0">
      <selection activeCell="H17" sqref="H17"/>
    </sheetView>
  </sheetViews>
  <sheetFormatPr defaultRowHeight="12.75" x14ac:dyDescent="0.2"/>
  <cols>
    <col min="1" max="1" width="8.28515625" customWidth="1"/>
    <col min="2" max="2" width="15.5703125" customWidth="1"/>
    <col min="3" max="3" width="14.7109375" customWidth="1"/>
    <col min="4" max="4" width="21" customWidth="1"/>
    <col min="5" max="5" width="21.140625" customWidth="1"/>
    <col min="6" max="6" width="20.7109375" customWidth="1"/>
    <col min="7" max="7" width="23.5703125" customWidth="1"/>
    <col min="8" max="8" width="17.42578125" customWidth="1"/>
  </cols>
  <sheetData>
    <row r="1" spans="1:8" ht="18" x14ac:dyDescent="0.35">
      <c r="A1" s="792" t="s">
        <v>0</v>
      </c>
      <c r="B1" s="792"/>
      <c r="C1" s="792"/>
      <c r="D1" s="792"/>
      <c r="E1" s="792"/>
      <c r="F1" s="792"/>
      <c r="H1" s="168" t="s">
        <v>638</v>
      </c>
    </row>
    <row r="2" spans="1:8" ht="21" x14ac:dyDescent="0.35">
      <c r="A2" s="791" t="s">
        <v>740</v>
      </c>
      <c r="B2" s="791"/>
      <c r="C2" s="791"/>
      <c r="D2" s="791"/>
      <c r="E2" s="791"/>
      <c r="F2" s="791"/>
      <c r="G2" s="791"/>
    </row>
    <row r="3" spans="1:8" ht="15" x14ac:dyDescent="0.3">
      <c r="A3" s="170"/>
      <c r="B3" s="170"/>
    </row>
    <row r="4" spans="1:8" ht="18" customHeight="1" x14ac:dyDescent="0.35">
      <c r="A4" s="793" t="s">
        <v>639</v>
      </c>
      <c r="B4" s="793"/>
      <c r="C4" s="793"/>
      <c r="D4" s="793"/>
      <c r="E4" s="793"/>
      <c r="F4" s="793"/>
      <c r="G4" s="793"/>
    </row>
    <row r="5" spans="1:8" x14ac:dyDescent="0.2">
      <c r="A5" s="722" t="s">
        <v>970</v>
      </c>
      <c r="B5" s="722"/>
    </row>
    <row r="6" spans="1:8" ht="15" x14ac:dyDescent="0.3">
      <c r="A6" s="171"/>
      <c r="B6" s="171"/>
      <c r="F6" s="789" t="s">
        <v>829</v>
      </c>
      <c r="G6" s="789"/>
      <c r="H6" s="789"/>
    </row>
    <row r="7" spans="1:8" ht="59.25" customHeight="1" x14ac:dyDescent="0.2">
      <c r="A7" s="360" t="s">
        <v>2</v>
      </c>
      <c r="B7" s="360" t="s">
        <v>3</v>
      </c>
      <c r="C7" s="361" t="s">
        <v>640</v>
      </c>
      <c r="D7" s="361" t="s">
        <v>641</v>
      </c>
      <c r="E7" s="361" t="s">
        <v>642</v>
      </c>
      <c r="F7" s="361" t="s">
        <v>643</v>
      </c>
      <c r="G7" s="426" t="s">
        <v>742</v>
      </c>
      <c r="H7" s="427" t="s">
        <v>715</v>
      </c>
    </row>
    <row r="8" spans="1:8" s="168" customFormat="1" ht="15" x14ac:dyDescent="0.25">
      <c r="A8" s="400" t="s">
        <v>257</v>
      </c>
      <c r="B8" s="400" t="s">
        <v>258</v>
      </c>
      <c r="C8" s="400" t="s">
        <v>259</v>
      </c>
      <c r="D8" s="400" t="s">
        <v>260</v>
      </c>
      <c r="E8" s="400" t="s">
        <v>261</v>
      </c>
      <c r="F8" s="400" t="s">
        <v>262</v>
      </c>
      <c r="G8" s="428" t="s">
        <v>263</v>
      </c>
      <c r="H8" s="403">
        <v>8</v>
      </c>
    </row>
    <row r="9" spans="1:8" s="168" customFormat="1" ht="15" x14ac:dyDescent="0.25">
      <c r="A9" s="252">
        <v>1</v>
      </c>
      <c r="B9" s="9" t="s">
        <v>900</v>
      </c>
      <c r="C9" s="430">
        <f>'AT-3'!F9</f>
        <v>508</v>
      </c>
      <c r="D9" s="430">
        <v>160</v>
      </c>
      <c r="E9" s="430">
        <v>139</v>
      </c>
      <c r="F9" s="430">
        <v>4</v>
      </c>
      <c r="G9" s="430">
        <v>5</v>
      </c>
      <c r="H9" s="205" t="s">
        <v>938</v>
      </c>
    </row>
    <row r="10" spans="1:8" s="168" customFormat="1" ht="15" x14ac:dyDescent="0.25">
      <c r="A10" s="252">
        <v>2</v>
      </c>
      <c r="B10" s="9" t="s">
        <v>901</v>
      </c>
      <c r="C10" s="430">
        <f>'AT-3'!F10</f>
        <v>258</v>
      </c>
      <c r="D10" s="430">
        <v>143</v>
      </c>
      <c r="E10" s="430">
        <v>50</v>
      </c>
      <c r="F10" s="430">
        <v>9</v>
      </c>
      <c r="G10" s="430">
        <v>15</v>
      </c>
      <c r="H10" s="205" t="s">
        <v>938</v>
      </c>
    </row>
    <row r="11" spans="1:8" s="168" customFormat="1" ht="15" x14ac:dyDescent="0.25">
      <c r="A11" s="252">
        <v>3</v>
      </c>
      <c r="B11" s="9" t="s">
        <v>902</v>
      </c>
      <c r="C11" s="430">
        <f>'AT-3'!F11</f>
        <v>174</v>
      </c>
      <c r="D11" s="430">
        <v>160</v>
      </c>
      <c r="E11" s="430">
        <v>51</v>
      </c>
      <c r="F11" s="430">
        <v>21</v>
      </c>
      <c r="G11" s="430">
        <v>19</v>
      </c>
      <c r="H11" s="205" t="s">
        <v>938</v>
      </c>
    </row>
    <row r="12" spans="1:8" s="168" customFormat="1" ht="15" x14ac:dyDescent="0.25">
      <c r="A12" s="252">
        <v>4</v>
      </c>
      <c r="B12" s="9" t="s">
        <v>903</v>
      </c>
      <c r="C12" s="430">
        <f>'AT-3'!F12</f>
        <v>414</v>
      </c>
      <c r="D12" s="430">
        <v>189</v>
      </c>
      <c r="E12" s="430">
        <v>112</v>
      </c>
      <c r="F12" s="430">
        <v>50</v>
      </c>
      <c r="G12" s="430">
        <v>30</v>
      </c>
      <c r="H12" s="205" t="s">
        <v>938</v>
      </c>
    </row>
    <row r="13" spans="1:8" s="168" customFormat="1" ht="15" x14ac:dyDescent="0.25">
      <c r="A13" s="252">
        <v>5</v>
      </c>
      <c r="B13" s="9" t="s">
        <v>904</v>
      </c>
      <c r="C13" s="430">
        <f>'AT-3'!F13</f>
        <v>544</v>
      </c>
      <c r="D13" s="430">
        <v>260</v>
      </c>
      <c r="E13" s="430">
        <v>116</v>
      </c>
      <c r="F13" s="430">
        <v>49</v>
      </c>
      <c r="G13" s="430">
        <v>23</v>
      </c>
      <c r="H13" s="205" t="s">
        <v>938</v>
      </c>
    </row>
    <row r="14" spans="1:8" s="168" customFormat="1" ht="15" x14ac:dyDescent="0.25">
      <c r="A14" s="252">
        <v>6</v>
      </c>
      <c r="B14" s="9" t="s">
        <v>905</v>
      </c>
      <c r="C14" s="430">
        <f>'AT-3'!F14</f>
        <v>277</v>
      </c>
      <c r="D14" s="430">
        <v>136</v>
      </c>
      <c r="E14" s="430">
        <v>42</v>
      </c>
      <c r="F14" s="430">
        <v>10</v>
      </c>
      <c r="G14" s="430">
        <v>10</v>
      </c>
      <c r="H14" s="205" t="s">
        <v>938</v>
      </c>
    </row>
    <row r="15" spans="1:8" ht="15" x14ac:dyDescent="0.25">
      <c r="A15" s="252">
        <v>7</v>
      </c>
      <c r="B15" s="9" t="s">
        <v>907</v>
      </c>
      <c r="C15" s="430">
        <f>'AT-3'!F15</f>
        <v>142</v>
      </c>
      <c r="D15" s="430">
        <v>129</v>
      </c>
      <c r="E15" s="430">
        <v>69</v>
      </c>
      <c r="F15" s="430">
        <v>38</v>
      </c>
      <c r="G15" s="430">
        <v>22</v>
      </c>
      <c r="H15" s="205" t="s">
        <v>938</v>
      </c>
    </row>
    <row r="16" spans="1:8" ht="15" x14ac:dyDescent="0.25">
      <c r="A16" s="252">
        <v>8</v>
      </c>
      <c r="B16" s="9" t="s">
        <v>906</v>
      </c>
      <c r="C16" s="430">
        <f>'AT-3'!F16</f>
        <v>194</v>
      </c>
      <c r="D16" s="430">
        <v>130</v>
      </c>
      <c r="E16" s="430">
        <v>105</v>
      </c>
      <c r="F16" s="430">
        <v>17</v>
      </c>
      <c r="G16" s="430">
        <v>8</v>
      </c>
      <c r="H16" s="205" t="s">
        <v>938</v>
      </c>
    </row>
    <row r="17" spans="1:23" ht="15" x14ac:dyDescent="0.25">
      <c r="A17" s="25" t="s">
        <v>17</v>
      </c>
      <c r="B17" s="9"/>
      <c r="C17" s="366">
        <f>SUM(C9:C16)</f>
        <v>2511</v>
      </c>
      <c r="D17" s="373">
        <f>SUM(D9:D16)</f>
        <v>1307</v>
      </c>
      <c r="E17" s="373">
        <f>SUM(E9:E16)</f>
        <v>684</v>
      </c>
      <c r="F17" s="373">
        <f>SUM(F9:F16)</f>
        <v>198</v>
      </c>
      <c r="G17" s="373">
        <f>SUM(G9:G16)</f>
        <v>132</v>
      </c>
      <c r="H17" s="205" t="s">
        <v>938</v>
      </c>
    </row>
    <row r="18" spans="1:23" x14ac:dyDescent="0.2">
      <c r="A18" s="174"/>
      <c r="E18" s="628">
        <f>E17/C17</f>
        <v>0.27240143369175629</v>
      </c>
    </row>
    <row r="19" spans="1:23" x14ac:dyDescent="0.2">
      <c r="A19" s="174"/>
    </row>
    <row r="20" spans="1:23" x14ac:dyDescent="0.2">
      <c r="A20" s="174"/>
    </row>
    <row r="21" spans="1:23" x14ac:dyDescent="0.2">
      <c r="A21" s="174"/>
    </row>
    <row r="24" spans="1:23" ht="12.75" customHeight="1" x14ac:dyDescent="0.2">
      <c r="A24" s="452"/>
      <c r="B24" s="452"/>
      <c r="C24" s="452"/>
      <c r="D24" s="452"/>
      <c r="G24" s="359" t="s">
        <v>912</v>
      </c>
      <c r="I24" s="452"/>
      <c r="J24" s="452"/>
      <c r="K24" s="452"/>
      <c r="L24" s="452"/>
      <c r="M24" s="452"/>
      <c r="N24" s="452"/>
      <c r="O24" s="452"/>
      <c r="P24" s="452"/>
      <c r="Q24" s="545"/>
      <c r="R24" s="545"/>
    </row>
    <row r="25" spans="1:23" ht="12.75" customHeight="1" x14ac:dyDescent="0.2">
      <c r="A25" s="14" t="s">
        <v>12</v>
      </c>
      <c r="B25" s="452"/>
      <c r="C25" s="452"/>
      <c r="D25" s="452"/>
      <c r="G25" s="359" t="s">
        <v>913</v>
      </c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</row>
    <row r="26" spans="1:23" x14ac:dyDescent="0.2">
      <c r="A26" s="14"/>
      <c r="B26" s="14"/>
      <c r="C26" s="14"/>
      <c r="D26" s="14"/>
      <c r="G26" s="359" t="s">
        <v>914</v>
      </c>
      <c r="I26" s="539"/>
      <c r="J26" s="14"/>
      <c r="K26" s="14"/>
      <c r="L26" s="14"/>
      <c r="Q26" s="14"/>
      <c r="R26" s="14"/>
    </row>
    <row r="27" spans="1:23" x14ac:dyDescent="0.2">
      <c r="F27" s="549" t="s">
        <v>82</v>
      </c>
    </row>
    <row r="28" spans="1:23" x14ac:dyDescent="0.2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</row>
  </sheetData>
  <mergeCells count="5">
    <mergeCell ref="A1:F1"/>
    <mergeCell ref="A2:G2"/>
    <mergeCell ref="A4:G4"/>
    <mergeCell ref="F6:H6"/>
    <mergeCell ref="A5:B5"/>
  </mergeCells>
  <printOptions horizontalCentered="1"/>
  <pageMargins left="0.70866141732283472" right="0.70866141732283472" top="1.42" bottom="0" header="0.31496062992125984" footer="0.31496062992125984"/>
  <pageSetup paperSize="9" scale="93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opLeftCell="A3" zoomScale="115" zoomScaleNormal="115" zoomScaleSheetLayoutView="100" workbookViewId="0">
      <selection activeCell="C20" sqref="C20"/>
    </sheetView>
  </sheetViews>
  <sheetFormatPr defaultRowHeight="12.75" x14ac:dyDescent="0.2"/>
  <cols>
    <col min="1" max="1" width="8.28515625" customWidth="1"/>
    <col min="2" max="2" width="15.5703125" customWidth="1"/>
    <col min="3" max="3" width="14.140625" customWidth="1"/>
    <col min="4" max="4" width="15.28515625" customWidth="1"/>
    <col min="5" max="6" width="14.140625" customWidth="1"/>
    <col min="7" max="7" width="12.28515625" customWidth="1"/>
    <col min="8" max="8" width="19.5703125" customWidth="1"/>
  </cols>
  <sheetData>
    <row r="1" spans="1:8" ht="18" x14ac:dyDescent="0.35">
      <c r="A1" s="792" t="s">
        <v>0</v>
      </c>
      <c r="B1" s="792"/>
      <c r="C1" s="792"/>
      <c r="D1" s="792"/>
      <c r="E1" s="792"/>
      <c r="F1" s="792"/>
      <c r="G1" s="792"/>
      <c r="H1" s="168" t="s">
        <v>716</v>
      </c>
    </row>
    <row r="2" spans="1:8" ht="21" x14ac:dyDescent="0.35">
      <c r="A2" s="791" t="s">
        <v>740</v>
      </c>
      <c r="B2" s="791"/>
      <c r="C2" s="791"/>
      <c r="D2" s="791"/>
      <c r="E2" s="791"/>
      <c r="F2" s="791"/>
      <c r="G2" s="791"/>
      <c r="H2" s="791"/>
    </row>
    <row r="3" spans="1:8" ht="15" x14ac:dyDescent="0.3">
      <c r="A3" s="170"/>
      <c r="B3" s="170"/>
    </row>
    <row r="4" spans="1:8" ht="18" customHeight="1" x14ac:dyDescent="0.35">
      <c r="A4" s="793" t="s">
        <v>717</v>
      </c>
      <c r="B4" s="793"/>
      <c r="C4" s="793"/>
      <c r="D4" s="793"/>
      <c r="E4" s="793"/>
      <c r="F4" s="793"/>
      <c r="G4" s="793"/>
      <c r="H4" s="793"/>
    </row>
    <row r="5" spans="1:8" x14ac:dyDescent="0.2">
      <c r="A5" s="722" t="s">
        <v>970</v>
      </c>
      <c r="B5" s="722"/>
    </row>
    <row r="6" spans="1:8" ht="15" x14ac:dyDescent="0.3">
      <c r="A6" s="171"/>
      <c r="B6" s="171"/>
      <c r="F6" s="789" t="s">
        <v>829</v>
      </c>
      <c r="G6" s="789"/>
      <c r="H6" s="789"/>
    </row>
    <row r="7" spans="1:8" ht="64.5" customHeight="1" x14ac:dyDescent="0.2">
      <c r="A7" s="458" t="s">
        <v>2</v>
      </c>
      <c r="B7" s="458" t="s">
        <v>3</v>
      </c>
      <c r="C7" s="361" t="s">
        <v>718</v>
      </c>
      <c r="D7" s="361" t="s">
        <v>719</v>
      </c>
      <c r="E7" s="361" t="s">
        <v>720</v>
      </c>
      <c r="F7" s="361" t="s">
        <v>721</v>
      </c>
      <c r="G7" s="426" t="s">
        <v>722</v>
      </c>
      <c r="H7" s="427" t="s">
        <v>723</v>
      </c>
    </row>
    <row r="8" spans="1:8" s="168" customFormat="1" ht="15" x14ac:dyDescent="0.25">
      <c r="A8" s="172" t="s">
        <v>257</v>
      </c>
      <c r="B8" s="172" t="s">
        <v>258</v>
      </c>
      <c r="C8" s="172" t="s">
        <v>259</v>
      </c>
      <c r="D8" s="172" t="s">
        <v>260</v>
      </c>
      <c r="E8" s="172" t="s">
        <v>261</v>
      </c>
      <c r="F8" s="172" t="s">
        <v>262</v>
      </c>
      <c r="G8" s="280" t="s">
        <v>263</v>
      </c>
      <c r="H8" s="205">
        <v>8</v>
      </c>
    </row>
    <row r="9" spans="1:8" s="168" customFormat="1" ht="15" x14ac:dyDescent="0.25">
      <c r="A9" s="252">
        <v>1</v>
      </c>
      <c r="B9" s="9" t="s">
        <v>900</v>
      </c>
      <c r="C9" s="253">
        <f>'AT-8_Hon_CCH_Pry'!D14+'AT-8A_Hon_CCH_UPry'!D13</f>
        <v>946</v>
      </c>
      <c r="D9" s="443">
        <v>370</v>
      </c>
      <c r="E9" s="443">
        <v>8</v>
      </c>
      <c r="F9" s="172" t="s">
        <v>930</v>
      </c>
      <c r="G9" s="280" t="s">
        <v>7</v>
      </c>
      <c r="H9" s="18" t="s">
        <v>929</v>
      </c>
    </row>
    <row r="10" spans="1:8" s="168" customFormat="1" ht="15" x14ac:dyDescent="0.25">
      <c r="A10" s="252">
        <v>2</v>
      </c>
      <c r="B10" s="9" t="s">
        <v>901</v>
      </c>
      <c r="C10" s="253">
        <f>'AT-8_Hon_CCH_Pry'!D15+'AT-8A_Hon_CCH_UPry'!D14</f>
        <v>462</v>
      </c>
      <c r="D10" s="443">
        <v>0</v>
      </c>
      <c r="E10" s="443">
        <v>4</v>
      </c>
      <c r="F10" s="172"/>
      <c r="G10" s="280" t="s">
        <v>7</v>
      </c>
      <c r="H10" s="18" t="s">
        <v>929</v>
      </c>
    </row>
    <row r="11" spans="1:8" s="168" customFormat="1" ht="15" x14ac:dyDescent="0.25">
      <c r="A11" s="252">
        <v>3</v>
      </c>
      <c r="B11" s="9" t="s">
        <v>902</v>
      </c>
      <c r="C11" s="253">
        <f>'AT-8_Hon_CCH_Pry'!D16+'AT-8A_Hon_CCH_UPry'!D15</f>
        <v>359</v>
      </c>
      <c r="D11" s="443">
        <v>340</v>
      </c>
      <c r="E11" s="443">
        <v>4</v>
      </c>
      <c r="F11" s="172" t="s">
        <v>931</v>
      </c>
      <c r="G11" s="280" t="s">
        <v>7</v>
      </c>
      <c r="H11" s="18" t="s">
        <v>929</v>
      </c>
    </row>
    <row r="12" spans="1:8" s="168" customFormat="1" ht="15" x14ac:dyDescent="0.25">
      <c r="A12" s="252">
        <v>4</v>
      </c>
      <c r="B12" s="9" t="s">
        <v>903</v>
      </c>
      <c r="C12" s="253">
        <f>'AT-8_Hon_CCH_Pry'!D17+'AT-8A_Hon_CCH_UPry'!D16</f>
        <v>834</v>
      </c>
      <c r="D12" s="443">
        <v>0</v>
      </c>
      <c r="E12" s="443">
        <v>3</v>
      </c>
      <c r="F12" s="172"/>
      <c r="G12" s="280" t="s">
        <v>7</v>
      </c>
      <c r="H12" s="18" t="s">
        <v>929</v>
      </c>
    </row>
    <row r="13" spans="1:8" s="168" customFormat="1" ht="15" x14ac:dyDescent="0.25">
      <c r="A13" s="252">
        <v>5</v>
      </c>
      <c r="B13" s="9" t="s">
        <v>904</v>
      </c>
      <c r="C13" s="253">
        <f>'AT-8_Hon_CCH_Pry'!D18+'AT-8A_Hon_CCH_UPry'!D17</f>
        <v>1012</v>
      </c>
      <c r="D13" s="443">
        <v>0</v>
      </c>
      <c r="E13" s="443">
        <v>4</v>
      </c>
      <c r="F13" s="443"/>
      <c r="G13" s="443" t="s">
        <v>7</v>
      </c>
      <c r="H13" s="18" t="s">
        <v>929</v>
      </c>
    </row>
    <row r="14" spans="1:8" s="168" customFormat="1" ht="15" x14ac:dyDescent="0.25">
      <c r="A14" s="252">
        <v>6</v>
      </c>
      <c r="B14" s="9" t="s">
        <v>905</v>
      </c>
      <c r="C14" s="253">
        <f>'AT-8_Hon_CCH_Pry'!D19+'AT-8A_Hon_CCH_UPry'!D18</f>
        <v>543</v>
      </c>
      <c r="D14" s="443">
        <v>41</v>
      </c>
      <c r="E14" s="443">
        <v>5</v>
      </c>
      <c r="F14" s="172" t="s">
        <v>930</v>
      </c>
      <c r="G14" s="280" t="s">
        <v>7</v>
      </c>
      <c r="H14" s="18" t="s">
        <v>929</v>
      </c>
    </row>
    <row r="15" spans="1:8" ht="15" x14ac:dyDescent="0.25">
      <c r="A15" s="252">
        <v>7</v>
      </c>
      <c r="B15" s="9" t="s">
        <v>907</v>
      </c>
      <c r="C15" s="253">
        <f>'AT-8_Hon_CCH_Pry'!D20+'AT-8A_Hon_CCH_UPry'!D19</f>
        <v>248</v>
      </c>
      <c r="D15" s="351">
        <v>101</v>
      </c>
      <c r="E15" s="351">
        <v>3</v>
      </c>
      <c r="F15" s="172" t="s">
        <v>930</v>
      </c>
      <c r="G15" s="280" t="s">
        <v>7</v>
      </c>
      <c r="H15" s="18" t="s">
        <v>929</v>
      </c>
    </row>
    <row r="16" spans="1:8" ht="15" x14ac:dyDescent="0.25">
      <c r="A16" s="252">
        <v>8</v>
      </c>
      <c r="B16" s="9" t="s">
        <v>906</v>
      </c>
      <c r="C16" s="253">
        <f>'AT-8_Hon_CCH_Pry'!D21+'AT-8A_Hon_CCH_UPry'!D20</f>
        <v>389</v>
      </c>
      <c r="D16" s="351">
        <v>0</v>
      </c>
      <c r="E16" s="351">
        <v>2</v>
      </c>
      <c r="F16" s="173"/>
      <c r="G16" s="280" t="s">
        <v>7</v>
      </c>
      <c r="H16" s="18" t="s">
        <v>929</v>
      </c>
    </row>
    <row r="17" spans="1:23" x14ac:dyDescent="0.2">
      <c r="A17" s="25" t="s">
        <v>17</v>
      </c>
      <c r="B17" s="9"/>
      <c r="C17" s="352">
        <f>SUM(C9:C16)</f>
        <v>4793</v>
      </c>
      <c r="D17" s="352">
        <f t="shared" ref="D17:H17" si="0">SUM(D9:D16)</f>
        <v>852</v>
      </c>
      <c r="E17" s="352">
        <f t="shared" si="0"/>
        <v>33</v>
      </c>
      <c r="F17" s="352">
        <f t="shared" si="0"/>
        <v>0</v>
      </c>
      <c r="G17" s="352">
        <f t="shared" si="0"/>
        <v>0</v>
      </c>
      <c r="H17" s="352">
        <f t="shared" si="0"/>
        <v>0</v>
      </c>
    </row>
    <row r="18" spans="1:23" x14ac:dyDescent="0.2">
      <c r="A18" s="174"/>
    </row>
    <row r="23" spans="1:23" ht="12.75" customHeight="1" x14ac:dyDescent="0.2">
      <c r="A23" s="452"/>
      <c r="B23" s="452"/>
      <c r="C23" s="452"/>
      <c r="D23" s="452"/>
      <c r="G23" s="359" t="s">
        <v>912</v>
      </c>
      <c r="I23" s="452"/>
      <c r="J23" s="452"/>
      <c r="K23" s="452"/>
      <c r="L23" s="452"/>
      <c r="M23" s="452"/>
      <c r="N23" s="452"/>
      <c r="O23" s="452"/>
      <c r="P23" s="452"/>
      <c r="Q23" s="545"/>
      <c r="R23" s="545"/>
    </row>
    <row r="24" spans="1:23" ht="12.75" customHeight="1" x14ac:dyDescent="0.2">
      <c r="A24" s="14" t="s">
        <v>12</v>
      </c>
      <c r="B24" s="452"/>
      <c r="C24" s="452"/>
      <c r="D24" s="452"/>
      <c r="G24" s="359" t="s">
        <v>913</v>
      </c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</row>
    <row r="25" spans="1:23" x14ac:dyDescent="0.2">
      <c r="A25" s="14"/>
      <c r="B25" s="14"/>
      <c r="C25" s="14"/>
      <c r="D25" s="14"/>
      <c r="G25" s="359" t="s">
        <v>914</v>
      </c>
      <c r="I25" s="539"/>
      <c r="J25" s="14"/>
      <c r="K25" s="14"/>
      <c r="L25" s="14"/>
      <c r="Q25" s="14"/>
      <c r="R25" s="14"/>
    </row>
    <row r="26" spans="1:23" x14ac:dyDescent="0.2">
      <c r="F26" s="549" t="s">
        <v>82</v>
      </c>
    </row>
    <row r="27" spans="1:23" x14ac:dyDescent="0.2">
      <c r="A27" s="261"/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</row>
  </sheetData>
  <mergeCells count="5">
    <mergeCell ref="A2:H2"/>
    <mergeCell ref="A4:H4"/>
    <mergeCell ref="A1:G1"/>
    <mergeCell ref="F6:H6"/>
    <mergeCell ref="A5:B5"/>
  </mergeCells>
  <printOptions horizontalCentered="1"/>
  <pageMargins left="0.70866141732283472" right="0.70866141732283472" top="1.48" bottom="0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6"/>
  <sheetViews>
    <sheetView topLeftCell="A11" zoomScaleNormal="100" zoomScaleSheetLayoutView="90" workbookViewId="0">
      <selection activeCell="A27" sqref="A27"/>
    </sheetView>
  </sheetViews>
  <sheetFormatPr defaultRowHeight="12.75" x14ac:dyDescent="0.2"/>
  <cols>
    <col min="1" max="1" width="10.28515625" customWidth="1"/>
    <col min="2" max="2" width="12" customWidth="1"/>
    <col min="3" max="11" width="13.7109375" customWidth="1"/>
  </cols>
  <sheetData>
    <row r="1" spans="1:19" ht="15" x14ac:dyDescent="0.2">
      <c r="D1" s="723"/>
      <c r="E1" s="723"/>
      <c r="H1" s="37"/>
      <c r="I1" s="797" t="s">
        <v>66</v>
      </c>
      <c r="J1" s="797"/>
    </row>
    <row r="2" spans="1:19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9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</row>
    <row r="4" spans="1:19" ht="10.5" customHeight="1" x14ac:dyDescent="0.2"/>
    <row r="5" spans="1:19" s="15" customFormat="1" ht="24.75" customHeight="1" x14ac:dyDescent="0.25">
      <c r="A5" s="888" t="s">
        <v>973</v>
      </c>
      <c r="B5" s="888"/>
      <c r="C5" s="888"/>
      <c r="D5" s="888"/>
      <c r="E5" s="888"/>
      <c r="F5" s="888"/>
      <c r="G5" s="888"/>
      <c r="H5" s="888"/>
      <c r="I5" s="888"/>
      <c r="J5" s="888"/>
      <c r="K5" s="888"/>
    </row>
    <row r="6" spans="1:19" s="15" customFormat="1" ht="15.7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9" s="15" customFormat="1" x14ac:dyDescent="0.2">
      <c r="A7" s="722" t="s">
        <v>970</v>
      </c>
      <c r="B7" s="722"/>
      <c r="E7" s="887"/>
      <c r="F7" s="887"/>
      <c r="G7" s="887"/>
      <c r="H7" s="887"/>
      <c r="I7" s="887" t="s">
        <v>830</v>
      </c>
      <c r="J7" s="887"/>
      <c r="K7" s="887"/>
    </row>
    <row r="8" spans="1:19" s="13" customFormat="1" ht="15.75" hidden="1" x14ac:dyDescent="0.25">
      <c r="C8" s="799" t="s">
        <v>14</v>
      </c>
      <c r="D8" s="799"/>
      <c r="E8" s="799"/>
      <c r="F8" s="799"/>
      <c r="G8" s="799"/>
      <c r="H8" s="799"/>
      <c r="I8" s="799"/>
      <c r="J8" s="799"/>
    </row>
    <row r="9" spans="1:19" x14ac:dyDescent="0.2">
      <c r="A9" s="839" t="s">
        <v>21</v>
      </c>
      <c r="B9" s="839" t="s">
        <v>56</v>
      </c>
      <c r="C9" s="802" t="s">
        <v>456</v>
      </c>
      <c r="D9" s="804"/>
      <c r="E9" s="802" t="s">
        <v>35</v>
      </c>
      <c r="F9" s="804"/>
      <c r="G9" s="802" t="s">
        <v>36</v>
      </c>
      <c r="H9" s="804"/>
      <c r="I9" s="782" t="s">
        <v>104</v>
      </c>
      <c r="J9" s="782"/>
      <c r="K9" s="839" t="s">
        <v>508</v>
      </c>
      <c r="R9" s="9"/>
      <c r="S9" s="12"/>
    </row>
    <row r="10" spans="1:19" s="14" customFormat="1" ht="58.5" customHeight="1" x14ac:dyDescent="0.2">
      <c r="A10" s="840"/>
      <c r="B10" s="840"/>
      <c r="C10" s="301" t="s">
        <v>37</v>
      </c>
      <c r="D10" s="301" t="s">
        <v>103</v>
      </c>
      <c r="E10" s="301" t="s">
        <v>37</v>
      </c>
      <c r="F10" s="301" t="s">
        <v>103</v>
      </c>
      <c r="G10" s="301" t="s">
        <v>37</v>
      </c>
      <c r="H10" s="301" t="s">
        <v>103</v>
      </c>
      <c r="I10" s="301" t="s">
        <v>133</v>
      </c>
      <c r="J10" s="301" t="s">
        <v>134</v>
      </c>
      <c r="K10" s="840"/>
    </row>
    <row r="11" spans="1:19" x14ac:dyDescent="0.2">
      <c r="A11" s="334">
        <v>1</v>
      </c>
      <c r="B11" s="334">
        <v>2</v>
      </c>
      <c r="C11" s="334">
        <v>3</v>
      </c>
      <c r="D11" s="334">
        <v>4</v>
      </c>
      <c r="E11" s="334">
        <v>5</v>
      </c>
      <c r="F11" s="334">
        <v>6</v>
      </c>
      <c r="G11" s="334">
        <v>7</v>
      </c>
      <c r="H11" s="334">
        <v>8</v>
      </c>
      <c r="I11" s="334">
        <v>9</v>
      </c>
      <c r="J11" s="334">
        <v>10</v>
      </c>
      <c r="K11" s="299">
        <v>11</v>
      </c>
    </row>
    <row r="12" spans="1:19" ht="15.75" customHeight="1" x14ac:dyDescent="0.2">
      <c r="A12" s="8">
        <v>1</v>
      </c>
      <c r="B12" s="17" t="s">
        <v>371</v>
      </c>
      <c r="C12" s="336">
        <v>187</v>
      </c>
      <c r="D12" s="330">
        <v>112.2</v>
      </c>
      <c r="E12" s="336">
        <v>187</v>
      </c>
      <c r="F12" s="330">
        <v>112.2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</row>
    <row r="13" spans="1:19" ht="15.75" customHeight="1" x14ac:dyDescent="0.2">
      <c r="A13" s="8">
        <v>2</v>
      </c>
      <c r="B13" s="17" t="s">
        <v>372</v>
      </c>
      <c r="C13" s="336">
        <v>445</v>
      </c>
      <c r="D13" s="330">
        <v>266.9966</v>
      </c>
      <c r="E13" s="336">
        <v>445</v>
      </c>
      <c r="F13" s="330">
        <v>266.9966</v>
      </c>
      <c r="G13" s="329">
        <v>0</v>
      </c>
      <c r="H13" s="329">
        <v>0</v>
      </c>
      <c r="I13" s="329">
        <v>0</v>
      </c>
      <c r="J13" s="329">
        <v>0</v>
      </c>
      <c r="K13" s="329">
        <v>0</v>
      </c>
    </row>
    <row r="14" spans="1:19" ht="15.75" customHeight="1" x14ac:dyDescent="0.2">
      <c r="A14" s="8">
        <v>3</v>
      </c>
      <c r="B14" s="17" t="s">
        <v>373</v>
      </c>
      <c r="C14" s="336">
        <v>901</v>
      </c>
      <c r="D14" s="330">
        <v>540.6</v>
      </c>
      <c r="E14" s="336">
        <v>901</v>
      </c>
      <c r="F14" s="330">
        <v>540.6</v>
      </c>
      <c r="G14" s="329">
        <v>0</v>
      </c>
      <c r="H14" s="329">
        <v>0</v>
      </c>
      <c r="I14" s="329">
        <v>0</v>
      </c>
      <c r="J14" s="329">
        <v>0</v>
      </c>
      <c r="K14" s="329">
        <v>0</v>
      </c>
    </row>
    <row r="15" spans="1:19" ht="15.75" customHeight="1" x14ac:dyDescent="0.2">
      <c r="A15" s="8">
        <v>4</v>
      </c>
      <c r="B15" s="17" t="s">
        <v>374</v>
      </c>
      <c r="C15" s="336">
        <v>0</v>
      </c>
      <c r="D15" s="330">
        <v>0</v>
      </c>
      <c r="E15" s="336">
        <v>0</v>
      </c>
      <c r="F15" s="330">
        <v>0</v>
      </c>
      <c r="G15" s="329">
        <v>0</v>
      </c>
      <c r="H15" s="329">
        <v>0</v>
      </c>
      <c r="I15" s="329">
        <v>0</v>
      </c>
      <c r="J15" s="329">
        <v>0</v>
      </c>
      <c r="K15" s="329">
        <v>0</v>
      </c>
    </row>
    <row r="16" spans="1:19" ht="15.75" customHeight="1" x14ac:dyDescent="0.2">
      <c r="A16" s="8">
        <v>5</v>
      </c>
      <c r="B16" s="17" t="s">
        <v>375</v>
      </c>
      <c r="C16" s="336">
        <v>0</v>
      </c>
      <c r="D16" s="330">
        <v>0</v>
      </c>
      <c r="E16" s="336">
        <v>0</v>
      </c>
      <c r="F16" s="330">
        <v>0</v>
      </c>
      <c r="G16" s="329">
        <v>0</v>
      </c>
      <c r="H16" s="329">
        <v>0</v>
      </c>
      <c r="I16" s="329">
        <v>0</v>
      </c>
      <c r="J16" s="329">
        <v>0</v>
      </c>
      <c r="K16" s="329">
        <v>0</v>
      </c>
    </row>
    <row r="17" spans="1:26" ht="15.75" customHeight="1" x14ac:dyDescent="0.2">
      <c r="A17" s="8">
        <v>6</v>
      </c>
      <c r="B17" s="17" t="s">
        <v>376</v>
      </c>
      <c r="C17" s="336">
        <v>863</v>
      </c>
      <c r="D17" s="330">
        <v>1703.6999999999998</v>
      </c>
      <c r="E17" s="336">
        <v>863</v>
      </c>
      <c r="F17" s="330">
        <v>1703.6999999999998</v>
      </c>
      <c r="G17" s="329">
        <v>0</v>
      </c>
      <c r="H17" s="329">
        <v>0</v>
      </c>
      <c r="I17" s="329">
        <v>0</v>
      </c>
      <c r="J17" s="329">
        <v>0</v>
      </c>
      <c r="K17" s="329">
        <v>0</v>
      </c>
    </row>
    <row r="18" spans="1:26" ht="15.75" customHeight="1" x14ac:dyDescent="0.2">
      <c r="A18" s="8">
        <v>7</v>
      </c>
      <c r="B18" s="17" t="s">
        <v>377</v>
      </c>
      <c r="C18" s="336">
        <v>0</v>
      </c>
      <c r="D18" s="330">
        <v>0</v>
      </c>
      <c r="E18" s="336">
        <v>0</v>
      </c>
      <c r="F18" s="330">
        <v>0</v>
      </c>
      <c r="G18" s="329">
        <v>0</v>
      </c>
      <c r="H18" s="329">
        <v>0</v>
      </c>
      <c r="I18" s="329">
        <v>0</v>
      </c>
      <c r="J18" s="329">
        <v>0</v>
      </c>
      <c r="K18" s="329">
        <v>0</v>
      </c>
    </row>
    <row r="19" spans="1:26" s="12" customFormat="1" ht="15.75" customHeight="1" x14ac:dyDescent="0.2">
      <c r="A19" s="8">
        <v>8</v>
      </c>
      <c r="B19" s="17" t="s">
        <v>248</v>
      </c>
      <c r="C19" s="336">
        <v>0</v>
      </c>
      <c r="D19" s="330">
        <v>0</v>
      </c>
      <c r="E19" s="336">
        <v>0</v>
      </c>
      <c r="F19" s="330">
        <v>0</v>
      </c>
      <c r="G19" s="329">
        <v>0</v>
      </c>
      <c r="H19" s="329">
        <v>0</v>
      </c>
      <c r="I19" s="329">
        <v>0</v>
      </c>
      <c r="J19" s="329">
        <v>0</v>
      </c>
      <c r="K19" s="329">
        <v>0</v>
      </c>
    </row>
    <row r="20" spans="1:26" s="12" customFormat="1" ht="15.75" customHeight="1" x14ac:dyDescent="0.2">
      <c r="A20" s="8">
        <v>9</v>
      </c>
      <c r="B20" s="17" t="s">
        <v>352</v>
      </c>
      <c r="C20" s="336">
        <v>0</v>
      </c>
      <c r="D20" s="330">
        <v>0</v>
      </c>
      <c r="E20" s="336">
        <v>0</v>
      </c>
      <c r="F20" s="330">
        <v>0</v>
      </c>
      <c r="G20" s="329">
        <v>0</v>
      </c>
      <c r="H20" s="329">
        <v>0</v>
      </c>
      <c r="I20" s="329">
        <v>0</v>
      </c>
      <c r="J20" s="329">
        <v>0</v>
      </c>
      <c r="K20" s="329">
        <v>0</v>
      </c>
    </row>
    <row r="21" spans="1:26" s="12" customFormat="1" ht="15.75" customHeight="1" x14ac:dyDescent="0.2">
      <c r="A21" s="8">
        <v>10</v>
      </c>
      <c r="B21" s="17" t="s">
        <v>507</v>
      </c>
      <c r="C21" s="336">
        <v>0</v>
      </c>
      <c r="D21" s="330">
        <v>0</v>
      </c>
      <c r="E21" s="336">
        <v>0</v>
      </c>
      <c r="F21" s="330">
        <v>0</v>
      </c>
      <c r="G21" s="329">
        <v>0</v>
      </c>
      <c r="H21" s="329">
        <v>0</v>
      </c>
      <c r="I21" s="329">
        <v>0</v>
      </c>
      <c r="J21" s="329">
        <v>0</v>
      </c>
      <c r="K21" s="329">
        <v>0</v>
      </c>
    </row>
    <row r="22" spans="1:26" s="12" customFormat="1" ht="15.75" customHeight="1" x14ac:dyDescent="0.2">
      <c r="A22" s="8">
        <v>11</v>
      </c>
      <c r="B22" s="17" t="s">
        <v>468</v>
      </c>
      <c r="C22" s="336">
        <v>110</v>
      </c>
      <c r="D22" s="330">
        <v>346.5</v>
      </c>
      <c r="E22" s="336">
        <v>110</v>
      </c>
      <c r="F22" s="330">
        <v>346.5</v>
      </c>
      <c r="G22" s="329">
        <v>0</v>
      </c>
      <c r="H22" s="329">
        <v>0</v>
      </c>
      <c r="I22" s="329">
        <v>0</v>
      </c>
      <c r="J22" s="329">
        <v>0</v>
      </c>
      <c r="K22" s="329">
        <v>0</v>
      </c>
    </row>
    <row r="23" spans="1:26" s="12" customFormat="1" ht="15.75" customHeight="1" x14ac:dyDescent="0.2">
      <c r="A23" s="8">
        <v>12</v>
      </c>
      <c r="B23" s="17" t="s">
        <v>506</v>
      </c>
      <c r="C23" s="336">
        <v>0</v>
      </c>
      <c r="D23" s="330">
        <v>0</v>
      </c>
      <c r="E23" s="336">
        <v>0</v>
      </c>
      <c r="F23" s="330">
        <v>0</v>
      </c>
      <c r="G23" s="329">
        <v>0</v>
      </c>
      <c r="H23" s="329">
        <v>0</v>
      </c>
      <c r="I23" s="329">
        <v>0</v>
      </c>
      <c r="J23" s="329">
        <v>0</v>
      </c>
      <c r="K23" s="329">
        <v>0</v>
      </c>
    </row>
    <row r="24" spans="1:26" s="12" customFormat="1" ht="15.75" customHeight="1" x14ac:dyDescent="0.2">
      <c r="A24" s="8">
        <v>13</v>
      </c>
      <c r="B24" s="281" t="s">
        <v>683</v>
      </c>
      <c r="C24" s="336">
        <v>26</v>
      </c>
      <c r="D24" s="330">
        <v>81.900000000000006</v>
      </c>
      <c r="E24" s="336">
        <v>26</v>
      </c>
      <c r="F24" s="329">
        <v>81.900000000000006</v>
      </c>
      <c r="G24" s="329">
        <v>0</v>
      </c>
      <c r="H24" s="329">
        <v>0</v>
      </c>
      <c r="I24" s="329">
        <v>0</v>
      </c>
      <c r="J24" s="329">
        <v>0</v>
      </c>
      <c r="K24" s="329">
        <v>0</v>
      </c>
    </row>
    <row r="25" spans="1:26" s="12" customFormat="1" ht="15.75" customHeight="1" x14ac:dyDescent="0.2">
      <c r="A25" s="8">
        <v>14</v>
      </c>
      <c r="B25" s="282" t="s">
        <v>846</v>
      </c>
      <c r="C25" s="9"/>
      <c r="D25" s="9"/>
      <c r="E25" s="9"/>
      <c r="F25" s="9"/>
      <c r="G25" s="9"/>
      <c r="H25" s="9"/>
      <c r="I25" s="9"/>
      <c r="J25" s="9"/>
      <c r="K25" s="9"/>
    </row>
    <row r="26" spans="1:26" s="12" customFormat="1" ht="15.75" customHeight="1" x14ac:dyDescent="0.2">
      <c r="A26" s="8"/>
      <c r="B26" s="281"/>
      <c r="C26" s="9"/>
      <c r="D26" s="9"/>
      <c r="E26" s="9"/>
      <c r="F26" s="9"/>
      <c r="G26" s="9"/>
      <c r="H26" s="9"/>
      <c r="I26" s="9"/>
      <c r="J26" s="9"/>
      <c r="K26" s="9"/>
    </row>
    <row r="27" spans="1:26" s="12" customFormat="1" ht="15.75" customHeight="1" x14ac:dyDescent="0.2">
      <c r="A27" s="3" t="s">
        <v>17</v>
      </c>
      <c r="B27" s="9"/>
      <c r="C27" s="327">
        <f>SUM(C12:C26)</f>
        <v>2532</v>
      </c>
      <c r="D27" s="323">
        <f t="shared" ref="D27:K27" si="0">SUM(D12:D26)</f>
        <v>3051.8966</v>
      </c>
      <c r="E27" s="327">
        <f t="shared" si="0"/>
        <v>2532</v>
      </c>
      <c r="F27" s="323">
        <f t="shared" si="0"/>
        <v>3051.8966</v>
      </c>
      <c r="G27" s="327">
        <f t="shared" si="0"/>
        <v>0</v>
      </c>
      <c r="H27" s="327">
        <f t="shared" si="0"/>
        <v>0</v>
      </c>
      <c r="I27" s="327">
        <f t="shared" si="0"/>
        <v>0</v>
      </c>
      <c r="J27" s="327">
        <f t="shared" si="0"/>
        <v>0</v>
      </c>
      <c r="K27" s="327">
        <f t="shared" si="0"/>
        <v>0</v>
      </c>
    </row>
    <row r="28" spans="1:26" s="12" customFormat="1" x14ac:dyDescent="0.2">
      <c r="A28" s="623" t="s">
        <v>976</v>
      </c>
      <c r="B28" s="624" t="s">
        <v>846</v>
      </c>
      <c r="C28" s="623">
        <v>9</v>
      </c>
    </row>
    <row r="29" spans="1:26" s="12" customFormat="1" x14ac:dyDescent="0.2">
      <c r="A29" s="623" t="s">
        <v>977</v>
      </c>
      <c r="B29" s="624" t="s">
        <v>846</v>
      </c>
      <c r="C29" s="623">
        <v>1533</v>
      </c>
      <c r="D29" s="685">
        <f>C27+C28</f>
        <v>2541</v>
      </c>
      <c r="E29" s="686">
        <f>E27/D29</f>
        <v>0.99645808736717822</v>
      </c>
    </row>
    <row r="30" spans="1:26" s="12" customFormat="1" x14ac:dyDescent="0.2">
      <c r="A30" s="10"/>
    </row>
    <row r="31" spans="1:26" ht="12.75" customHeight="1" x14ac:dyDescent="0.2">
      <c r="A31" s="452"/>
      <c r="B31" s="452"/>
      <c r="C31" s="452"/>
      <c r="D31" s="452"/>
      <c r="E31" s="452"/>
      <c r="F31" s="452"/>
      <c r="G31" s="452"/>
      <c r="J31" s="359" t="s">
        <v>912</v>
      </c>
      <c r="L31" s="452"/>
      <c r="M31" s="452"/>
      <c r="N31" s="452"/>
      <c r="O31" s="452"/>
      <c r="P31" s="452"/>
      <c r="Q31" s="452"/>
      <c r="R31" s="452"/>
      <c r="S31" s="452"/>
      <c r="T31" s="545"/>
      <c r="U31" s="545"/>
    </row>
    <row r="32" spans="1:26" ht="12.75" customHeight="1" x14ac:dyDescent="0.2">
      <c r="A32" s="14" t="s">
        <v>12</v>
      </c>
      <c r="B32" s="14"/>
      <c r="C32" s="14"/>
      <c r="D32" s="14"/>
      <c r="E32" s="452"/>
      <c r="F32" s="452"/>
      <c r="G32" s="452"/>
      <c r="J32" s="359" t="s">
        <v>913</v>
      </c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/>
      <c r="X32" s="546"/>
      <c r="Y32" s="546"/>
      <c r="Z32" s="546"/>
    </row>
    <row r="33" spans="1:21" x14ac:dyDescent="0.2">
      <c r="A33" s="14"/>
      <c r="B33" s="14"/>
      <c r="C33" s="14"/>
      <c r="D33" s="14"/>
      <c r="E33" s="14"/>
      <c r="F33" s="14"/>
      <c r="G33" s="14"/>
      <c r="J33" s="359" t="s">
        <v>914</v>
      </c>
      <c r="L33" s="539"/>
      <c r="M33" s="14"/>
      <c r="N33" s="14"/>
      <c r="O33" s="14"/>
      <c r="T33" s="14"/>
      <c r="U33" s="14"/>
    </row>
    <row r="34" spans="1:21" x14ac:dyDescent="0.2">
      <c r="I34" s="549" t="s">
        <v>82</v>
      </c>
    </row>
    <row r="35" spans="1:21" s="15" customFormat="1" x14ac:dyDescent="0.2">
      <c r="A35" s="14"/>
    </row>
    <row r="36" spans="1:21" x14ac:dyDescent="0.2">
      <c r="A36" s="889"/>
      <c r="B36" s="889"/>
      <c r="C36" s="889"/>
      <c r="D36" s="889"/>
      <c r="E36" s="889"/>
      <c r="F36" s="889"/>
      <c r="G36" s="889"/>
      <c r="H36" s="889"/>
      <c r="I36" s="889"/>
      <c r="J36" s="889"/>
    </row>
  </sheetData>
  <mergeCells count="17">
    <mergeCell ref="K9:K10"/>
    <mergeCell ref="A36:J36"/>
    <mergeCell ref="C8:J8"/>
    <mergeCell ref="A9:A10"/>
    <mergeCell ref="B9:B10"/>
    <mergeCell ref="C9:D9"/>
    <mergeCell ref="E9:F9"/>
    <mergeCell ref="G9:H9"/>
    <mergeCell ref="I9:J9"/>
    <mergeCell ref="A7:B7"/>
    <mergeCell ref="E7:H7"/>
    <mergeCell ref="I7:K7"/>
    <mergeCell ref="D1:E1"/>
    <mergeCell ref="I1:J1"/>
    <mergeCell ref="A2:J2"/>
    <mergeCell ref="A3:J3"/>
    <mergeCell ref="A5:K5"/>
  </mergeCells>
  <printOptions horizontalCentered="1"/>
  <pageMargins left="0.70866141732283472" right="0.70866141732283472" top="1.21" bottom="0" header="0.31496062992125984" footer="0.31496062992125984"/>
  <pageSetup paperSize="9" scale="9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zoomScaleNormal="100" zoomScaleSheetLayoutView="90" workbookViewId="0">
      <selection activeCell="A24" sqref="A24"/>
    </sheetView>
  </sheetViews>
  <sheetFormatPr defaultRowHeight="12.75" x14ac:dyDescent="0.2"/>
  <cols>
    <col min="2" max="2" width="10.5703125" customWidth="1"/>
    <col min="3" max="3" width="16.28515625" customWidth="1"/>
    <col min="4" max="4" width="15.85546875" customWidth="1"/>
    <col min="5" max="5" width="11.5703125" customWidth="1"/>
    <col min="6" max="6" width="15" customWidth="1"/>
    <col min="7" max="7" width="9.7109375" customWidth="1"/>
    <col min="8" max="8" width="15.140625" customWidth="1"/>
    <col min="9" max="9" width="16.5703125" customWidth="1"/>
    <col min="10" max="10" width="18.28515625" customWidth="1"/>
    <col min="11" max="11" width="14.140625" customWidth="1"/>
  </cols>
  <sheetData>
    <row r="1" spans="1:19" ht="15" x14ac:dyDescent="0.2">
      <c r="D1" s="723"/>
      <c r="E1" s="723"/>
      <c r="H1" s="37"/>
      <c r="I1" s="797" t="s">
        <v>378</v>
      </c>
      <c r="J1" s="797"/>
    </row>
    <row r="2" spans="1:19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</row>
    <row r="3" spans="1:19" ht="20.25" x14ac:dyDescent="0.3">
      <c r="A3" s="720" t="s">
        <v>743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</row>
    <row r="4" spans="1:19" ht="10.5" customHeight="1" x14ac:dyDescent="0.2"/>
    <row r="5" spans="1:19" s="15" customFormat="1" ht="18.75" customHeight="1" x14ac:dyDescent="0.25">
      <c r="A5" s="888" t="s">
        <v>432</v>
      </c>
      <c r="B5" s="888"/>
      <c r="C5" s="888"/>
      <c r="D5" s="888"/>
      <c r="E5" s="888"/>
      <c r="F5" s="888"/>
      <c r="G5" s="888"/>
      <c r="H5" s="888"/>
      <c r="I5" s="888"/>
      <c r="J5" s="888"/>
      <c r="K5" s="888"/>
    </row>
    <row r="6" spans="1:19" s="15" customFormat="1" ht="15.7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9" s="15" customFormat="1" x14ac:dyDescent="0.2">
      <c r="A7" s="722" t="s">
        <v>970</v>
      </c>
      <c r="B7" s="722"/>
      <c r="E7" s="887"/>
      <c r="F7" s="887"/>
      <c r="G7" s="887"/>
      <c r="H7" s="887"/>
      <c r="I7" s="887" t="s">
        <v>830</v>
      </c>
      <c r="J7" s="887"/>
      <c r="K7" s="887"/>
    </row>
    <row r="8" spans="1:19" s="13" customFormat="1" ht="15.75" hidden="1" x14ac:dyDescent="0.25">
      <c r="C8" s="799" t="s">
        <v>14</v>
      </c>
      <c r="D8" s="799"/>
      <c r="E8" s="799"/>
      <c r="F8" s="799"/>
      <c r="G8" s="799"/>
      <c r="H8" s="799"/>
      <c r="I8" s="799"/>
      <c r="J8" s="799"/>
    </row>
    <row r="9" spans="1:19" ht="30" customHeight="1" x14ac:dyDescent="0.2">
      <c r="A9" s="839" t="s">
        <v>21</v>
      </c>
      <c r="B9" s="839" t="s">
        <v>34</v>
      </c>
      <c r="C9" s="802" t="s">
        <v>860</v>
      </c>
      <c r="D9" s="804"/>
      <c r="E9" s="802" t="s">
        <v>35</v>
      </c>
      <c r="F9" s="804"/>
      <c r="G9" s="802" t="s">
        <v>36</v>
      </c>
      <c r="H9" s="804"/>
      <c r="I9" s="782" t="s">
        <v>104</v>
      </c>
      <c r="J9" s="782"/>
      <c r="K9" s="839" t="s">
        <v>234</v>
      </c>
      <c r="R9" s="9"/>
      <c r="S9" s="12"/>
    </row>
    <row r="10" spans="1:19" s="14" customFormat="1" ht="42.6" customHeight="1" x14ac:dyDescent="0.2">
      <c r="A10" s="840"/>
      <c r="B10" s="840"/>
      <c r="C10" s="367" t="s">
        <v>37</v>
      </c>
      <c r="D10" s="367" t="s">
        <v>103</v>
      </c>
      <c r="E10" s="367" t="s">
        <v>37</v>
      </c>
      <c r="F10" s="367" t="s">
        <v>103</v>
      </c>
      <c r="G10" s="367" t="s">
        <v>37</v>
      </c>
      <c r="H10" s="367" t="s">
        <v>103</v>
      </c>
      <c r="I10" s="367" t="s">
        <v>133</v>
      </c>
      <c r="J10" s="367" t="s">
        <v>134</v>
      </c>
      <c r="K10" s="840"/>
    </row>
    <row r="11" spans="1:19" x14ac:dyDescent="0.2">
      <c r="A11" s="135">
        <v>1</v>
      </c>
      <c r="B11" s="135">
        <v>2</v>
      </c>
      <c r="C11" s="135">
        <v>3</v>
      </c>
      <c r="D11" s="135">
        <v>4</v>
      </c>
      <c r="E11" s="135">
        <v>5</v>
      </c>
      <c r="F11" s="135">
        <v>6</v>
      </c>
      <c r="G11" s="135">
        <v>7</v>
      </c>
      <c r="H11" s="135">
        <v>8</v>
      </c>
      <c r="I11" s="135">
        <v>9</v>
      </c>
      <c r="J11" s="135">
        <v>10</v>
      </c>
      <c r="K11" s="3">
        <v>11</v>
      </c>
    </row>
    <row r="12" spans="1:19" x14ac:dyDescent="0.2">
      <c r="A12" s="337">
        <v>1</v>
      </c>
      <c r="B12" s="338" t="s">
        <v>900</v>
      </c>
      <c r="C12" s="337">
        <v>567</v>
      </c>
      <c r="D12" s="339">
        <v>593.21</v>
      </c>
      <c r="E12" s="337">
        <v>567</v>
      </c>
      <c r="F12" s="339">
        <v>593.21</v>
      </c>
      <c r="G12" s="143">
        <v>0</v>
      </c>
      <c r="H12" s="143">
        <f>G12*3.15</f>
        <v>0</v>
      </c>
      <c r="I12" s="143">
        <v>0</v>
      </c>
      <c r="J12" s="143">
        <f>I12*3.15</f>
        <v>0</v>
      </c>
      <c r="K12" s="143">
        <v>0</v>
      </c>
    </row>
    <row r="13" spans="1:19" x14ac:dyDescent="0.2">
      <c r="A13" s="337">
        <v>2</v>
      </c>
      <c r="B13" s="338" t="s">
        <v>901</v>
      </c>
      <c r="C13" s="337">
        <v>287</v>
      </c>
      <c r="D13" s="339">
        <v>336.28</v>
      </c>
      <c r="E13" s="337">
        <v>287</v>
      </c>
      <c r="F13" s="339">
        <v>336.28</v>
      </c>
      <c r="G13" s="143">
        <v>0</v>
      </c>
      <c r="H13" s="143">
        <f t="shared" ref="H13" si="0">G13*3.15</f>
        <v>0</v>
      </c>
      <c r="I13" s="143">
        <v>0</v>
      </c>
      <c r="J13" s="143">
        <f t="shared" ref="J13" si="1">I13*3.15</f>
        <v>0</v>
      </c>
      <c r="K13" s="143">
        <v>0</v>
      </c>
    </row>
    <row r="14" spans="1:19" x14ac:dyDescent="0.2">
      <c r="A14" s="337">
        <v>3</v>
      </c>
      <c r="B14" s="338" t="s">
        <v>902</v>
      </c>
      <c r="C14" s="337">
        <f>171+2</f>
        <v>173</v>
      </c>
      <c r="D14" s="339">
        <v>212.54000000000002</v>
      </c>
      <c r="E14" s="337">
        <v>173</v>
      </c>
      <c r="F14" s="339">
        <v>212.54000000000002</v>
      </c>
      <c r="G14" s="593">
        <v>0</v>
      </c>
      <c r="H14" s="593">
        <f t="shared" ref="H14:H19" si="2">G14*3.15</f>
        <v>0</v>
      </c>
      <c r="I14" s="593">
        <v>0</v>
      </c>
      <c r="J14" s="593">
        <f t="shared" ref="J14:J19" si="3">I14*3.15</f>
        <v>0</v>
      </c>
      <c r="K14" s="593">
        <v>0</v>
      </c>
    </row>
    <row r="15" spans="1:19" x14ac:dyDescent="0.2">
      <c r="A15" s="337">
        <v>4</v>
      </c>
      <c r="B15" s="338" t="s">
        <v>903</v>
      </c>
      <c r="C15" s="337">
        <f>375+4</f>
        <v>379</v>
      </c>
      <c r="D15" s="339">
        <v>488.84000000000003</v>
      </c>
      <c r="E15" s="337">
        <v>379</v>
      </c>
      <c r="F15" s="339">
        <v>488.84000000000003</v>
      </c>
      <c r="G15" s="593">
        <v>0</v>
      </c>
      <c r="H15" s="593">
        <f t="shared" si="2"/>
        <v>0</v>
      </c>
      <c r="I15" s="593">
        <v>0</v>
      </c>
      <c r="J15" s="593">
        <f t="shared" si="3"/>
        <v>0</v>
      </c>
      <c r="K15" s="593">
        <v>0</v>
      </c>
    </row>
    <row r="16" spans="1:19" x14ac:dyDescent="0.2">
      <c r="A16" s="337">
        <v>5</v>
      </c>
      <c r="B16" s="338" t="s">
        <v>904</v>
      </c>
      <c r="C16" s="337">
        <v>514</v>
      </c>
      <c r="D16" s="337">
        <v>649.32000000000005</v>
      </c>
      <c r="E16" s="337">
        <v>514</v>
      </c>
      <c r="F16" s="337">
        <v>649.32000000000005</v>
      </c>
      <c r="G16" s="593">
        <v>0</v>
      </c>
      <c r="H16" s="593">
        <f t="shared" si="2"/>
        <v>0</v>
      </c>
      <c r="I16" s="593">
        <v>0</v>
      </c>
      <c r="J16" s="593">
        <f t="shared" si="3"/>
        <v>0</v>
      </c>
      <c r="K16" s="593">
        <v>0</v>
      </c>
    </row>
    <row r="17" spans="1:26" x14ac:dyDescent="0.2">
      <c r="A17" s="337">
        <v>6</v>
      </c>
      <c r="B17" s="338" t="s">
        <v>905</v>
      </c>
      <c r="C17" s="337">
        <f>259+3</f>
        <v>262</v>
      </c>
      <c r="D17" s="339">
        <v>361.71999999999997</v>
      </c>
      <c r="E17" s="337">
        <v>262</v>
      </c>
      <c r="F17" s="339">
        <v>361.71999999999997</v>
      </c>
      <c r="G17" s="593">
        <v>0</v>
      </c>
      <c r="H17" s="593">
        <f t="shared" si="2"/>
        <v>0</v>
      </c>
      <c r="I17" s="593">
        <v>0</v>
      </c>
      <c r="J17" s="593">
        <f t="shared" si="3"/>
        <v>0</v>
      </c>
      <c r="K17" s="593">
        <v>0</v>
      </c>
    </row>
    <row r="18" spans="1:26" x14ac:dyDescent="0.2">
      <c r="A18" s="337">
        <v>7</v>
      </c>
      <c r="B18" s="338" t="s">
        <v>907</v>
      </c>
      <c r="C18" s="337">
        <f>152+4</f>
        <v>156</v>
      </c>
      <c r="D18" s="339">
        <v>185.06</v>
      </c>
      <c r="E18" s="337">
        <v>156</v>
      </c>
      <c r="F18" s="339">
        <v>185.06</v>
      </c>
      <c r="G18" s="593">
        <v>0</v>
      </c>
      <c r="H18" s="593">
        <f t="shared" si="2"/>
        <v>0</v>
      </c>
      <c r="I18" s="593">
        <v>0</v>
      </c>
      <c r="J18" s="593">
        <f t="shared" si="3"/>
        <v>0</v>
      </c>
      <c r="K18" s="593">
        <v>0</v>
      </c>
    </row>
    <row r="19" spans="1:26" x14ac:dyDescent="0.2">
      <c r="A19" s="337">
        <v>8</v>
      </c>
      <c r="B19" s="396" t="s">
        <v>906</v>
      </c>
      <c r="C19" s="337">
        <f>192+2</f>
        <v>194</v>
      </c>
      <c r="D19" s="339">
        <v>224.93</v>
      </c>
      <c r="E19" s="337">
        <v>194</v>
      </c>
      <c r="F19" s="339">
        <v>224.93</v>
      </c>
      <c r="G19" s="593">
        <v>0</v>
      </c>
      <c r="H19" s="593">
        <f t="shared" si="2"/>
        <v>0</v>
      </c>
      <c r="I19" s="593">
        <v>0</v>
      </c>
      <c r="J19" s="593">
        <f t="shared" si="3"/>
        <v>0</v>
      </c>
      <c r="K19" s="593">
        <v>0</v>
      </c>
    </row>
    <row r="20" spans="1:26" x14ac:dyDescent="0.2">
      <c r="A20" s="340" t="s">
        <v>38</v>
      </c>
      <c r="B20" s="341" t="s">
        <v>17</v>
      </c>
      <c r="C20" s="342">
        <f t="shared" ref="C20:K20" si="4">SUM(C12:C19)</f>
        <v>2532</v>
      </c>
      <c r="D20" s="343">
        <f t="shared" si="4"/>
        <v>3051.8999999999996</v>
      </c>
      <c r="E20" s="342">
        <f t="shared" si="4"/>
        <v>2532</v>
      </c>
      <c r="F20" s="343">
        <f t="shared" si="4"/>
        <v>3051.8999999999996</v>
      </c>
      <c r="G20" s="342">
        <f t="shared" si="4"/>
        <v>0</v>
      </c>
      <c r="H20" s="342">
        <f t="shared" si="4"/>
        <v>0</v>
      </c>
      <c r="I20" s="342">
        <f t="shared" si="4"/>
        <v>0</v>
      </c>
      <c r="J20" s="342">
        <f t="shared" si="4"/>
        <v>0</v>
      </c>
      <c r="K20" s="342">
        <f t="shared" si="4"/>
        <v>0</v>
      </c>
    </row>
    <row r="21" spans="1:26" x14ac:dyDescent="0.2">
      <c r="A21" s="588"/>
      <c r="B21" s="589"/>
      <c r="C21" s="559"/>
      <c r="D21" s="440"/>
      <c r="E21" s="559"/>
      <c r="F21" s="440"/>
      <c r="G21" s="559"/>
      <c r="H21" s="559"/>
      <c r="I21" s="559"/>
      <c r="J21" s="559"/>
      <c r="K21" s="559"/>
    </row>
    <row r="22" spans="1:26" s="12" customFormat="1" x14ac:dyDescent="0.2">
      <c r="A22" s="10" t="s">
        <v>39</v>
      </c>
    </row>
    <row r="23" spans="1:26" s="12" customFormat="1" x14ac:dyDescent="0.2">
      <c r="A23" s="10"/>
    </row>
    <row r="24" spans="1:26" s="12" customFormat="1" x14ac:dyDescent="0.2">
      <c r="A24" s="623" t="s">
        <v>976</v>
      </c>
      <c r="B24" s="624" t="s">
        <v>846</v>
      </c>
      <c r="C24" s="623">
        <v>9</v>
      </c>
    </row>
    <row r="25" spans="1:26" s="12" customFormat="1" x14ac:dyDescent="0.2">
      <c r="A25" s="623" t="s">
        <v>977</v>
      </c>
      <c r="B25" s="624" t="s">
        <v>846</v>
      </c>
      <c r="C25" s="623">
        <v>1533</v>
      </c>
    </row>
    <row r="26" spans="1:26" s="12" customFormat="1" x14ac:dyDescent="0.2">
      <c r="A26" s="10"/>
    </row>
    <row r="27" spans="1:26" s="12" customFormat="1" x14ac:dyDescent="0.2">
      <c r="A27" s="10"/>
    </row>
    <row r="28" spans="1:26" ht="12.75" customHeight="1" x14ac:dyDescent="0.2">
      <c r="A28" s="452"/>
      <c r="B28" s="452"/>
      <c r="C28" s="452"/>
      <c r="D28" s="452"/>
      <c r="E28" s="452"/>
      <c r="F28" s="452"/>
      <c r="G28" s="452"/>
      <c r="J28" s="359" t="s">
        <v>912</v>
      </c>
      <c r="L28" s="452"/>
      <c r="M28" s="452"/>
      <c r="N28" s="452"/>
      <c r="O28" s="452"/>
      <c r="P28" s="452"/>
      <c r="Q28" s="452"/>
      <c r="R28" s="452"/>
      <c r="S28" s="452"/>
      <c r="T28" s="545"/>
      <c r="U28" s="545"/>
    </row>
    <row r="29" spans="1:26" ht="12.75" customHeight="1" x14ac:dyDescent="0.2">
      <c r="A29" s="14" t="s">
        <v>12</v>
      </c>
      <c r="B29" s="14"/>
      <c r="C29" s="14"/>
      <c r="D29" s="14"/>
      <c r="E29" s="452"/>
      <c r="F29" s="452"/>
      <c r="G29" s="452"/>
      <c r="J29" s="359" t="s">
        <v>913</v>
      </c>
      <c r="L29" s="546"/>
      <c r="M29" s="546"/>
      <c r="N29" s="546"/>
      <c r="O29" s="546"/>
      <c r="P29" s="546"/>
      <c r="Q29" s="546"/>
      <c r="R29" s="546"/>
      <c r="S29" s="546"/>
      <c r="T29" s="546"/>
      <c r="U29" s="546"/>
      <c r="V29" s="546"/>
      <c r="W29" s="546"/>
      <c r="X29" s="546"/>
      <c r="Y29" s="546"/>
      <c r="Z29" s="546"/>
    </row>
    <row r="30" spans="1:26" x14ac:dyDescent="0.2">
      <c r="A30" s="14"/>
      <c r="B30" s="14"/>
      <c r="C30" s="14"/>
      <c r="D30" s="14"/>
      <c r="E30" s="14"/>
      <c r="F30" s="14"/>
      <c r="G30" s="14"/>
      <c r="J30" s="359" t="s">
        <v>914</v>
      </c>
      <c r="L30" s="539"/>
      <c r="M30" s="14"/>
      <c r="N30" s="14"/>
      <c r="O30" s="14"/>
      <c r="T30" s="14"/>
      <c r="U30" s="14"/>
    </row>
    <row r="31" spans="1:26" x14ac:dyDescent="0.2">
      <c r="I31" s="549" t="s">
        <v>82</v>
      </c>
    </row>
    <row r="32" spans="1:26" s="15" customFormat="1" x14ac:dyDescent="0.2">
      <c r="A32" s="14"/>
    </row>
    <row r="33" spans="1:10" x14ac:dyDescent="0.2">
      <c r="A33" s="889"/>
      <c r="B33" s="889"/>
      <c r="C33" s="889"/>
      <c r="D33" s="889"/>
      <c r="E33" s="889"/>
      <c r="F33" s="889"/>
      <c r="G33" s="889"/>
      <c r="H33" s="889"/>
      <c r="I33" s="889"/>
      <c r="J33" s="889"/>
    </row>
  </sheetData>
  <sortState ref="A12:K19">
    <sortCondition ref="B12:B19"/>
  </sortState>
  <mergeCells count="17">
    <mergeCell ref="I1:J1"/>
    <mergeCell ref="G9:H9"/>
    <mergeCell ref="I9:J9"/>
    <mergeCell ref="D1:E1"/>
    <mergeCell ref="A9:A10"/>
    <mergeCell ref="A2:K2"/>
    <mergeCell ref="A5:K5"/>
    <mergeCell ref="B9:B10"/>
    <mergeCell ref="A3:K3"/>
    <mergeCell ref="E7:H7"/>
    <mergeCell ref="I7:K7"/>
    <mergeCell ref="A7:B7"/>
    <mergeCell ref="A33:J33"/>
    <mergeCell ref="E9:F9"/>
    <mergeCell ref="C9:D9"/>
    <mergeCell ref="K9:K10"/>
    <mergeCell ref="C8:J8"/>
  </mergeCells>
  <phoneticPr fontId="0" type="noConversion"/>
  <printOptions horizontalCentered="1"/>
  <pageMargins left="0.70866141732283472" right="0.70866141732283472" top="1.63" bottom="0" header="0.31496062992125984" footer="0.31496062992125984"/>
  <pageSetup paperSize="9" scale="8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9"/>
  <sheetViews>
    <sheetView topLeftCell="A6" zoomScaleNormal="100" zoomScaleSheetLayoutView="90" workbookViewId="0">
      <selection activeCell="D26" sqref="D26"/>
    </sheetView>
  </sheetViews>
  <sheetFormatPr defaultRowHeight="12.75" x14ac:dyDescent="0.2"/>
  <cols>
    <col min="2" max="2" width="13.7109375" customWidth="1"/>
    <col min="3" max="11" width="13.85546875" customWidth="1"/>
  </cols>
  <sheetData>
    <row r="1" spans="1:19" ht="22.9" customHeight="1" x14ac:dyDescent="0.2">
      <c r="D1" s="723"/>
      <c r="E1" s="723"/>
      <c r="H1" s="37"/>
      <c r="J1" s="797" t="s">
        <v>67</v>
      </c>
      <c r="K1" s="797"/>
    </row>
    <row r="2" spans="1:19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  <c r="K2" s="799"/>
    </row>
    <row r="3" spans="1:19" ht="18" x14ac:dyDescent="0.25">
      <c r="A3" s="823" t="s">
        <v>740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</row>
    <row r="4" spans="1:19" ht="10.5" customHeight="1" x14ac:dyDescent="0.2"/>
    <row r="5" spans="1:19" s="15" customFormat="1" ht="15.75" customHeight="1" x14ac:dyDescent="0.2">
      <c r="A5" s="891" t="s">
        <v>975</v>
      </c>
      <c r="B5" s="891"/>
      <c r="C5" s="891"/>
      <c r="D5" s="891"/>
      <c r="E5" s="891"/>
      <c r="F5" s="891"/>
      <c r="G5" s="891"/>
      <c r="H5" s="891"/>
      <c r="I5" s="891"/>
      <c r="J5" s="891"/>
      <c r="K5" s="891"/>
      <c r="L5" s="550"/>
    </row>
    <row r="6" spans="1:19" s="15" customFormat="1" ht="15.7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9" s="15" customFormat="1" x14ac:dyDescent="0.2">
      <c r="A7" s="722" t="s">
        <v>970</v>
      </c>
      <c r="B7" s="722"/>
      <c r="I7" s="887" t="s">
        <v>830</v>
      </c>
      <c r="J7" s="887"/>
      <c r="K7" s="887"/>
    </row>
    <row r="8" spans="1:19" s="13" customFormat="1" ht="15.75" hidden="1" x14ac:dyDescent="0.25">
      <c r="C8" s="799" t="s">
        <v>14</v>
      </c>
      <c r="D8" s="799"/>
      <c r="E8" s="799"/>
      <c r="F8" s="799"/>
      <c r="G8" s="799"/>
      <c r="H8" s="799"/>
      <c r="I8" s="799"/>
      <c r="J8" s="799"/>
    </row>
    <row r="9" spans="1:19" ht="30" customHeight="1" x14ac:dyDescent="0.2">
      <c r="A9" s="839" t="s">
        <v>21</v>
      </c>
      <c r="B9" s="839" t="s">
        <v>34</v>
      </c>
      <c r="C9" s="802" t="s">
        <v>861</v>
      </c>
      <c r="D9" s="804"/>
      <c r="E9" s="802" t="s">
        <v>471</v>
      </c>
      <c r="F9" s="804"/>
      <c r="G9" s="802" t="s">
        <v>36</v>
      </c>
      <c r="H9" s="804"/>
      <c r="I9" s="782" t="s">
        <v>104</v>
      </c>
      <c r="J9" s="782"/>
      <c r="K9" s="839" t="s">
        <v>509</v>
      </c>
      <c r="R9" s="9"/>
      <c r="S9" s="12"/>
    </row>
    <row r="10" spans="1:19" s="14" customFormat="1" ht="54" customHeight="1" x14ac:dyDescent="0.2">
      <c r="A10" s="840"/>
      <c r="B10" s="840"/>
      <c r="C10" s="301" t="s">
        <v>37</v>
      </c>
      <c r="D10" s="301" t="s">
        <v>103</v>
      </c>
      <c r="E10" s="301" t="s">
        <v>37</v>
      </c>
      <c r="F10" s="301" t="s">
        <v>103</v>
      </c>
      <c r="G10" s="301" t="s">
        <v>37</v>
      </c>
      <c r="H10" s="301" t="s">
        <v>103</v>
      </c>
      <c r="I10" s="301" t="s">
        <v>133</v>
      </c>
      <c r="J10" s="301" t="s">
        <v>134</v>
      </c>
      <c r="K10" s="840"/>
    </row>
    <row r="11" spans="1:19" x14ac:dyDescent="0.2">
      <c r="A11" s="334">
        <v>1</v>
      </c>
      <c r="B11" s="334">
        <v>2</v>
      </c>
      <c r="C11" s="334">
        <v>3</v>
      </c>
      <c r="D11" s="334">
        <v>4</v>
      </c>
      <c r="E11" s="334">
        <v>5</v>
      </c>
      <c r="F11" s="334" t="s">
        <v>974</v>
      </c>
      <c r="G11" s="334">
        <v>7</v>
      </c>
      <c r="H11" s="334">
        <v>8</v>
      </c>
      <c r="I11" s="334">
        <v>9</v>
      </c>
      <c r="J11" s="334">
        <v>10</v>
      </c>
      <c r="K11" s="334">
        <v>11</v>
      </c>
    </row>
    <row r="12" spans="1:19" x14ac:dyDescent="0.2">
      <c r="A12" s="337">
        <v>1</v>
      </c>
      <c r="B12" s="338" t="s">
        <v>900</v>
      </c>
      <c r="C12" s="337">
        <v>523</v>
      </c>
      <c r="D12" s="339">
        <v>26.15</v>
      </c>
      <c r="E12" s="337">
        <v>523</v>
      </c>
      <c r="F12" s="339">
        <v>26.15</v>
      </c>
      <c r="G12" s="337">
        <v>0</v>
      </c>
      <c r="H12" s="346">
        <f>(G12*5000)/100000</f>
        <v>0</v>
      </c>
      <c r="I12" s="329">
        <v>0</v>
      </c>
      <c r="J12" s="329">
        <v>0</v>
      </c>
      <c r="K12" s="329">
        <v>0</v>
      </c>
    </row>
    <row r="13" spans="1:19" x14ac:dyDescent="0.2">
      <c r="A13" s="337">
        <v>2</v>
      </c>
      <c r="B13" s="338" t="s">
        <v>901</v>
      </c>
      <c r="C13" s="337">
        <v>263</v>
      </c>
      <c r="D13" s="339">
        <v>13.15</v>
      </c>
      <c r="E13" s="337">
        <v>263</v>
      </c>
      <c r="F13" s="339">
        <v>13.15</v>
      </c>
      <c r="G13" s="337">
        <v>0</v>
      </c>
      <c r="H13" s="346">
        <f t="shared" ref="H13:H19" si="0">(G13*5000)/100000</f>
        <v>0</v>
      </c>
      <c r="I13" s="329">
        <v>0</v>
      </c>
      <c r="J13" s="329">
        <v>0</v>
      </c>
      <c r="K13" s="329">
        <v>0</v>
      </c>
    </row>
    <row r="14" spans="1:19" x14ac:dyDescent="0.2">
      <c r="A14" s="337">
        <v>3</v>
      </c>
      <c r="B14" s="338" t="s">
        <v>902</v>
      </c>
      <c r="C14" s="337">
        <v>178</v>
      </c>
      <c r="D14" s="339">
        <f t="shared" ref="D14:F19" si="1">C14*5000/100000</f>
        <v>8.9</v>
      </c>
      <c r="E14" s="337">
        <v>178</v>
      </c>
      <c r="F14" s="339">
        <f t="shared" si="1"/>
        <v>8.9</v>
      </c>
      <c r="G14" s="337">
        <v>0</v>
      </c>
      <c r="H14" s="346">
        <f t="shared" si="0"/>
        <v>0</v>
      </c>
      <c r="I14" s="329">
        <v>0</v>
      </c>
      <c r="J14" s="329">
        <v>0</v>
      </c>
      <c r="K14" s="329">
        <v>0</v>
      </c>
    </row>
    <row r="15" spans="1:19" x14ac:dyDescent="0.2">
      <c r="A15" s="337">
        <v>4</v>
      </c>
      <c r="B15" s="338" t="s">
        <v>903</v>
      </c>
      <c r="C15" s="337">
        <v>416</v>
      </c>
      <c r="D15" s="339">
        <f t="shared" si="1"/>
        <v>20.8</v>
      </c>
      <c r="E15" s="337">
        <v>416</v>
      </c>
      <c r="F15" s="339">
        <f t="shared" si="1"/>
        <v>20.8</v>
      </c>
      <c r="G15" s="337">
        <v>0</v>
      </c>
      <c r="H15" s="346">
        <f t="shared" si="0"/>
        <v>0</v>
      </c>
      <c r="I15" s="329">
        <v>0</v>
      </c>
      <c r="J15" s="329">
        <v>0</v>
      </c>
      <c r="K15" s="329">
        <v>0</v>
      </c>
    </row>
    <row r="16" spans="1:19" x14ac:dyDescent="0.2">
      <c r="A16" s="337">
        <v>5</v>
      </c>
      <c r="B16" s="338" t="s">
        <v>904</v>
      </c>
      <c r="C16" s="337">
        <v>549</v>
      </c>
      <c r="D16" s="337">
        <v>27.45</v>
      </c>
      <c r="E16" s="337">
        <v>549</v>
      </c>
      <c r="F16" s="337">
        <v>27.45</v>
      </c>
      <c r="G16" s="337">
        <v>0</v>
      </c>
      <c r="H16" s="346">
        <f t="shared" si="0"/>
        <v>0</v>
      </c>
      <c r="I16" s="337">
        <v>0</v>
      </c>
      <c r="J16" s="337">
        <v>0</v>
      </c>
      <c r="K16" s="337">
        <v>0</v>
      </c>
    </row>
    <row r="17" spans="1:26" x14ac:dyDescent="0.2">
      <c r="A17" s="337">
        <v>6</v>
      </c>
      <c r="B17" s="338" t="s">
        <v>905</v>
      </c>
      <c r="C17" s="337">
        <v>286</v>
      </c>
      <c r="D17" s="339">
        <f t="shared" si="1"/>
        <v>14.3</v>
      </c>
      <c r="E17" s="337">
        <v>286</v>
      </c>
      <c r="F17" s="339">
        <f t="shared" si="1"/>
        <v>14.3</v>
      </c>
      <c r="G17" s="337">
        <v>0</v>
      </c>
      <c r="H17" s="346">
        <f t="shared" si="0"/>
        <v>0</v>
      </c>
      <c r="I17" s="329">
        <v>0</v>
      </c>
      <c r="J17" s="329">
        <v>0</v>
      </c>
      <c r="K17" s="329">
        <v>0</v>
      </c>
    </row>
    <row r="18" spans="1:26" x14ac:dyDescent="0.2">
      <c r="A18" s="337">
        <v>7</v>
      </c>
      <c r="B18" s="338" t="s">
        <v>907</v>
      </c>
      <c r="C18" s="337">
        <v>142</v>
      </c>
      <c r="D18" s="339">
        <f t="shared" si="1"/>
        <v>7.1</v>
      </c>
      <c r="E18" s="337">
        <v>142</v>
      </c>
      <c r="F18" s="339">
        <f t="shared" si="1"/>
        <v>7.1</v>
      </c>
      <c r="G18" s="337">
        <v>0</v>
      </c>
      <c r="H18" s="346">
        <f t="shared" si="0"/>
        <v>0</v>
      </c>
      <c r="I18" s="329">
        <v>0</v>
      </c>
      <c r="J18" s="329">
        <v>0</v>
      </c>
      <c r="K18" s="329">
        <v>0</v>
      </c>
    </row>
    <row r="19" spans="1:26" x14ac:dyDescent="0.2">
      <c r="A19" s="337">
        <v>8</v>
      </c>
      <c r="B19" s="396" t="s">
        <v>906</v>
      </c>
      <c r="C19" s="337">
        <v>191</v>
      </c>
      <c r="D19" s="339">
        <f t="shared" si="1"/>
        <v>9.5500000000000007</v>
      </c>
      <c r="E19" s="337">
        <v>191</v>
      </c>
      <c r="F19" s="339">
        <f t="shared" si="1"/>
        <v>9.5500000000000007</v>
      </c>
      <c r="G19" s="337">
        <v>0</v>
      </c>
      <c r="H19" s="346">
        <f t="shared" si="0"/>
        <v>0</v>
      </c>
      <c r="I19" s="329">
        <v>0</v>
      </c>
      <c r="J19" s="329">
        <v>0</v>
      </c>
      <c r="K19" s="329">
        <v>0</v>
      </c>
    </row>
    <row r="20" spans="1:26" x14ac:dyDescent="0.2">
      <c r="A20" s="340" t="s">
        <v>38</v>
      </c>
      <c r="B20" s="341" t="s">
        <v>17</v>
      </c>
      <c r="C20" s="342">
        <f t="shared" ref="C20:K20" si="2">SUM(C12:C19)</f>
        <v>2548</v>
      </c>
      <c r="D20" s="343">
        <f t="shared" si="2"/>
        <v>127.39999999999999</v>
      </c>
      <c r="E20" s="342">
        <f t="shared" si="2"/>
        <v>2548</v>
      </c>
      <c r="F20" s="343">
        <f t="shared" si="2"/>
        <v>127.39999999999999</v>
      </c>
      <c r="G20" s="342">
        <f t="shared" si="2"/>
        <v>0</v>
      </c>
      <c r="H20" s="342">
        <f t="shared" si="2"/>
        <v>0</v>
      </c>
      <c r="I20" s="342">
        <f t="shared" si="2"/>
        <v>0</v>
      </c>
      <c r="J20" s="342">
        <f t="shared" si="2"/>
        <v>0</v>
      </c>
      <c r="K20" s="342">
        <f t="shared" si="2"/>
        <v>0</v>
      </c>
    </row>
    <row r="21" spans="1:26" s="12" customFormat="1" x14ac:dyDescent="0.2"/>
    <row r="22" spans="1:26" s="12" customFormat="1" x14ac:dyDescent="0.2">
      <c r="A22" s="10" t="s">
        <v>39</v>
      </c>
    </row>
    <row r="23" spans="1:26" ht="15.75" customHeight="1" x14ac:dyDescent="0.2">
      <c r="C23" s="890"/>
      <c r="D23" s="890"/>
      <c r="E23" s="890"/>
      <c r="F23" s="890"/>
    </row>
    <row r="24" spans="1:26" s="12" customFormat="1" x14ac:dyDescent="0.2">
      <c r="A24" s="623" t="s">
        <v>979</v>
      </c>
      <c r="B24" s="623" t="s">
        <v>846</v>
      </c>
      <c r="C24" s="623">
        <v>7</v>
      </c>
      <c r="D24" s="623">
        <v>0.72</v>
      </c>
    </row>
    <row r="25" spans="1:26" ht="12.75" customHeight="1" x14ac:dyDescent="0.2">
      <c r="A25" s="452"/>
      <c r="B25" s="452"/>
      <c r="C25" s="681">
        <f>C20+C24</f>
        <v>2555</v>
      </c>
      <c r="D25" s="452"/>
      <c r="E25" s="452"/>
      <c r="F25" s="452"/>
      <c r="G25" s="452"/>
      <c r="J25" s="359" t="s">
        <v>912</v>
      </c>
      <c r="L25" s="452"/>
      <c r="M25" s="452"/>
      <c r="N25" s="452"/>
      <c r="O25" s="452"/>
      <c r="P25" s="452"/>
      <c r="Q25" s="452"/>
      <c r="R25" s="452"/>
      <c r="S25" s="452"/>
      <c r="T25" s="545"/>
      <c r="U25" s="545"/>
    </row>
    <row r="26" spans="1:26" ht="12.75" customHeight="1" x14ac:dyDescent="0.2">
      <c r="A26" s="14" t="s">
        <v>12</v>
      </c>
      <c r="B26" s="14"/>
      <c r="C26" s="14"/>
      <c r="D26" s="687">
        <f>E20/C25</f>
        <v>0.99726027397260275</v>
      </c>
      <c r="E26" s="452"/>
      <c r="F26" s="452"/>
      <c r="G26" s="452"/>
      <c r="J26" s="359" t="s">
        <v>913</v>
      </c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</row>
    <row r="27" spans="1:26" x14ac:dyDescent="0.2">
      <c r="A27" s="14"/>
      <c r="B27" s="14"/>
      <c r="C27" s="14"/>
      <c r="D27" s="14"/>
      <c r="E27" s="14"/>
      <c r="F27" s="14"/>
      <c r="G27" s="14"/>
      <c r="J27" s="359" t="s">
        <v>914</v>
      </c>
      <c r="L27" s="539"/>
      <c r="M27" s="14"/>
      <c r="N27" s="14"/>
      <c r="O27" s="14"/>
      <c r="T27" s="14"/>
      <c r="U27" s="14"/>
    </row>
    <row r="28" spans="1:26" x14ac:dyDescent="0.2">
      <c r="I28" s="549" t="s">
        <v>82</v>
      </c>
    </row>
    <row r="29" spans="1:26" x14ac:dyDescent="0.2">
      <c r="A29" s="889"/>
      <c r="B29" s="889"/>
      <c r="C29" s="889"/>
      <c r="D29" s="889"/>
      <c r="E29" s="889"/>
      <c r="F29" s="889"/>
      <c r="G29" s="889"/>
      <c r="H29" s="889"/>
      <c r="I29" s="889"/>
      <c r="J29" s="889"/>
    </row>
  </sheetData>
  <sortState ref="B12:K19">
    <sortCondition ref="B12:B19"/>
  </sortState>
  <mergeCells count="17">
    <mergeCell ref="J1:K1"/>
    <mergeCell ref="I9:J9"/>
    <mergeCell ref="D1:E1"/>
    <mergeCell ref="C9:D9"/>
    <mergeCell ref="K9:K10"/>
    <mergeCell ref="A5:K5"/>
    <mergeCell ref="A3:K3"/>
    <mergeCell ref="A2:K2"/>
    <mergeCell ref="A29:J29"/>
    <mergeCell ref="I7:K7"/>
    <mergeCell ref="C8:J8"/>
    <mergeCell ref="A9:A10"/>
    <mergeCell ref="B9:B10"/>
    <mergeCell ref="E9:F9"/>
    <mergeCell ref="G9:H9"/>
    <mergeCell ref="C23:F23"/>
    <mergeCell ref="A7:B7"/>
  </mergeCells>
  <phoneticPr fontId="0" type="noConversion"/>
  <printOptions horizontalCentered="1"/>
  <pageMargins left="0.70866141732283472" right="0.70866141732283472" top="1.38" bottom="0" header="0.27" footer="0.31496062992125984"/>
  <pageSetup paperSize="9" scale="9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topLeftCell="A2" zoomScaleNormal="100" zoomScaleSheetLayoutView="90" workbookViewId="0">
      <selection activeCell="B25" sqref="B25"/>
    </sheetView>
  </sheetViews>
  <sheetFormatPr defaultRowHeight="12.75" x14ac:dyDescent="0.2"/>
  <cols>
    <col min="2" max="2" width="14.5703125" customWidth="1"/>
    <col min="3" max="11" width="14.7109375" customWidth="1"/>
  </cols>
  <sheetData>
    <row r="1" spans="1:19" ht="22.9" customHeight="1" x14ac:dyDescent="0.2">
      <c r="D1" s="723"/>
      <c r="E1" s="723"/>
      <c r="H1" s="37"/>
      <c r="J1" s="797" t="s">
        <v>472</v>
      </c>
      <c r="K1" s="797"/>
    </row>
    <row r="2" spans="1:19" ht="15" x14ac:dyDescent="0.2">
      <c r="A2" s="799" t="s">
        <v>0</v>
      </c>
      <c r="B2" s="799"/>
      <c r="C2" s="799"/>
      <c r="D2" s="799"/>
      <c r="E2" s="799"/>
      <c r="F2" s="799"/>
      <c r="G2" s="799"/>
      <c r="H2" s="799"/>
      <c r="I2" s="799"/>
      <c r="J2" s="799"/>
    </row>
    <row r="3" spans="1:19" ht="18" x14ac:dyDescent="0.25">
      <c r="A3" s="823" t="s">
        <v>740</v>
      </c>
      <c r="B3" s="823"/>
      <c r="C3" s="823"/>
      <c r="D3" s="823"/>
      <c r="E3" s="823"/>
      <c r="F3" s="823"/>
      <c r="G3" s="823"/>
      <c r="H3" s="823"/>
      <c r="I3" s="823"/>
      <c r="J3" s="823"/>
    </row>
    <row r="4" spans="1:19" ht="10.5" customHeight="1" x14ac:dyDescent="0.2"/>
    <row r="5" spans="1:19" s="15" customFormat="1" ht="15.75" customHeight="1" x14ac:dyDescent="0.2">
      <c r="A5" s="892" t="s">
        <v>482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</row>
    <row r="6" spans="1:19" s="15" customFormat="1" ht="15.7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</row>
    <row r="7" spans="1:19" s="15" customFormat="1" x14ac:dyDescent="0.2">
      <c r="A7" s="722" t="s">
        <v>970</v>
      </c>
      <c r="B7" s="722"/>
      <c r="I7" s="887" t="s">
        <v>831</v>
      </c>
      <c r="J7" s="887"/>
      <c r="K7" s="887"/>
    </row>
    <row r="8" spans="1:19" s="13" customFormat="1" ht="15.75" hidden="1" x14ac:dyDescent="0.25">
      <c r="C8" s="799" t="s">
        <v>14</v>
      </c>
      <c r="D8" s="799"/>
      <c r="E8" s="799"/>
      <c r="F8" s="799"/>
      <c r="G8" s="799"/>
      <c r="H8" s="799"/>
      <c r="I8" s="799"/>
      <c r="J8" s="799"/>
    </row>
    <row r="9" spans="1:19" ht="31.5" customHeight="1" x14ac:dyDescent="0.2">
      <c r="A9" s="839" t="s">
        <v>21</v>
      </c>
      <c r="B9" s="839" t="s">
        <v>34</v>
      </c>
      <c r="C9" s="802" t="s">
        <v>862</v>
      </c>
      <c r="D9" s="804"/>
      <c r="E9" s="802" t="s">
        <v>471</v>
      </c>
      <c r="F9" s="804"/>
      <c r="G9" s="802" t="s">
        <v>36</v>
      </c>
      <c r="H9" s="804"/>
      <c r="I9" s="782" t="s">
        <v>104</v>
      </c>
      <c r="J9" s="782"/>
      <c r="K9" s="839" t="s">
        <v>509</v>
      </c>
      <c r="R9" s="9"/>
      <c r="S9" s="12"/>
    </row>
    <row r="10" spans="1:19" s="14" customFormat="1" ht="46.5" customHeight="1" x14ac:dyDescent="0.2">
      <c r="A10" s="840"/>
      <c r="B10" s="840"/>
      <c r="C10" s="301" t="s">
        <v>37</v>
      </c>
      <c r="D10" s="301" t="s">
        <v>103</v>
      </c>
      <c r="E10" s="301" t="s">
        <v>37</v>
      </c>
      <c r="F10" s="301" t="s">
        <v>103</v>
      </c>
      <c r="G10" s="301" t="s">
        <v>37</v>
      </c>
      <c r="H10" s="301" t="s">
        <v>103</v>
      </c>
      <c r="I10" s="301" t="s">
        <v>133</v>
      </c>
      <c r="J10" s="301" t="s">
        <v>134</v>
      </c>
      <c r="K10" s="840"/>
    </row>
    <row r="11" spans="1:19" x14ac:dyDescent="0.2">
      <c r="A11" s="348">
        <v>1</v>
      </c>
      <c r="B11" s="348">
        <v>2</v>
      </c>
      <c r="C11" s="348">
        <v>3</v>
      </c>
      <c r="D11" s="348">
        <v>4</v>
      </c>
      <c r="E11" s="348">
        <v>5</v>
      </c>
      <c r="F11" s="348">
        <v>6</v>
      </c>
      <c r="G11" s="348">
        <v>7</v>
      </c>
      <c r="H11" s="348">
        <v>8</v>
      </c>
      <c r="I11" s="348">
        <v>9</v>
      </c>
      <c r="J11" s="348">
        <v>10</v>
      </c>
      <c r="K11" s="348">
        <v>11</v>
      </c>
    </row>
    <row r="12" spans="1:19" x14ac:dyDescent="0.2">
      <c r="A12" s="344">
        <v>1</v>
      </c>
      <c r="B12" s="345" t="s">
        <v>900</v>
      </c>
      <c r="C12" s="344">
        <v>462</v>
      </c>
      <c r="D12" s="346">
        <v>23.1</v>
      </c>
      <c r="E12" s="344">
        <v>462</v>
      </c>
      <c r="F12" s="346">
        <v>23.1</v>
      </c>
      <c r="G12" s="337">
        <v>0</v>
      </c>
      <c r="H12" s="346">
        <f>(G12*5000)/100000</f>
        <v>0</v>
      </c>
      <c r="I12" s="337">
        <v>0</v>
      </c>
      <c r="J12" s="339">
        <f>(I12*5000)/100000</f>
        <v>0</v>
      </c>
      <c r="K12" s="337">
        <v>0</v>
      </c>
    </row>
    <row r="13" spans="1:19" x14ac:dyDescent="0.2">
      <c r="A13" s="344">
        <v>2</v>
      </c>
      <c r="B13" s="345" t="s">
        <v>901</v>
      </c>
      <c r="C13" s="344">
        <v>239</v>
      </c>
      <c r="D13" s="346">
        <v>11.95</v>
      </c>
      <c r="E13" s="344">
        <v>239</v>
      </c>
      <c r="F13" s="346">
        <v>11.95</v>
      </c>
      <c r="G13" s="337">
        <v>0</v>
      </c>
      <c r="H13" s="346">
        <f t="shared" ref="H13:H19" si="0">(G13*5000)/100000</f>
        <v>0</v>
      </c>
      <c r="I13" s="337">
        <v>0</v>
      </c>
      <c r="J13" s="339">
        <f t="shared" ref="J13:J19" si="1">(I13*5000)/100000</f>
        <v>0</v>
      </c>
      <c r="K13" s="337">
        <v>0</v>
      </c>
    </row>
    <row r="14" spans="1:19" x14ac:dyDescent="0.2">
      <c r="A14" s="344">
        <v>3</v>
      </c>
      <c r="B14" s="345" t="s">
        <v>902</v>
      </c>
      <c r="C14" s="344">
        <v>136</v>
      </c>
      <c r="D14" s="346">
        <f t="shared" ref="D14:D19" si="2">(C14*5000)/100000</f>
        <v>6.8</v>
      </c>
      <c r="E14" s="344">
        <v>136</v>
      </c>
      <c r="F14" s="346">
        <v>6.8</v>
      </c>
      <c r="G14" s="337">
        <v>0</v>
      </c>
      <c r="H14" s="346">
        <f t="shared" si="0"/>
        <v>0</v>
      </c>
      <c r="I14" s="337">
        <v>0</v>
      </c>
      <c r="J14" s="339">
        <f t="shared" si="1"/>
        <v>0</v>
      </c>
      <c r="K14" s="337">
        <v>0</v>
      </c>
    </row>
    <row r="15" spans="1:19" x14ac:dyDescent="0.2">
      <c r="A15" s="344">
        <v>4</v>
      </c>
      <c r="B15" s="345" t="s">
        <v>903</v>
      </c>
      <c r="C15" s="344">
        <v>455</v>
      </c>
      <c r="D15" s="346">
        <f t="shared" si="2"/>
        <v>22.75</v>
      </c>
      <c r="E15" s="344">
        <v>455</v>
      </c>
      <c r="F15" s="346">
        <v>22.75</v>
      </c>
      <c r="G15" s="337">
        <v>0</v>
      </c>
      <c r="H15" s="346">
        <f t="shared" si="0"/>
        <v>0</v>
      </c>
      <c r="I15" s="337">
        <v>0</v>
      </c>
      <c r="J15" s="339">
        <f t="shared" si="1"/>
        <v>0</v>
      </c>
      <c r="K15" s="337">
        <v>0</v>
      </c>
    </row>
    <row r="16" spans="1:19" x14ac:dyDescent="0.2">
      <c r="A16" s="344">
        <v>5</v>
      </c>
      <c r="B16" s="345" t="s">
        <v>904</v>
      </c>
      <c r="C16" s="344">
        <v>505</v>
      </c>
      <c r="D16" s="344">
        <v>25.25</v>
      </c>
      <c r="E16" s="344">
        <v>505</v>
      </c>
      <c r="F16" s="344">
        <v>25.25</v>
      </c>
      <c r="G16" s="344">
        <v>0</v>
      </c>
      <c r="H16" s="346">
        <f t="shared" si="0"/>
        <v>0</v>
      </c>
      <c r="I16" s="344">
        <v>0</v>
      </c>
      <c r="J16" s="339">
        <f t="shared" si="1"/>
        <v>0</v>
      </c>
      <c r="K16" s="344">
        <v>0</v>
      </c>
    </row>
    <row r="17" spans="1:26" x14ac:dyDescent="0.2">
      <c r="A17" s="344">
        <v>6</v>
      </c>
      <c r="B17" s="345" t="s">
        <v>905</v>
      </c>
      <c r="C17" s="344">
        <v>241</v>
      </c>
      <c r="D17" s="346">
        <f t="shared" si="2"/>
        <v>12.05</v>
      </c>
      <c r="E17" s="344">
        <v>241</v>
      </c>
      <c r="F17" s="346">
        <v>12.05</v>
      </c>
      <c r="G17" s="337">
        <v>0</v>
      </c>
      <c r="H17" s="346">
        <f t="shared" si="0"/>
        <v>0</v>
      </c>
      <c r="I17" s="337">
        <v>0</v>
      </c>
      <c r="J17" s="339">
        <f t="shared" si="1"/>
        <v>0</v>
      </c>
      <c r="K17" s="337">
        <v>0</v>
      </c>
    </row>
    <row r="18" spans="1:26" x14ac:dyDescent="0.2">
      <c r="A18" s="344">
        <v>7</v>
      </c>
      <c r="B18" s="345" t="s">
        <v>907</v>
      </c>
      <c r="C18" s="344">
        <v>113</v>
      </c>
      <c r="D18" s="346">
        <f t="shared" si="2"/>
        <v>5.65</v>
      </c>
      <c r="E18" s="344">
        <v>113</v>
      </c>
      <c r="F18" s="346">
        <v>5.65</v>
      </c>
      <c r="G18" s="337">
        <v>0</v>
      </c>
      <c r="H18" s="346">
        <f t="shared" si="0"/>
        <v>0</v>
      </c>
      <c r="I18" s="337">
        <v>0</v>
      </c>
      <c r="J18" s="339">
        <f t="shared" si="1"/>
        <v>0</v>
      </c>
      <c r="K18" s="337">
        <v>0</v>
      </c>
    </row>
    <row r="19" spans="1:26" x14ac:dyDescent="0.2">
      <c r="A19" s="344">
        <v>8</v>
      </c>
      <c r="B19" s="345" t="s">
        <v>906</v>
      </c>
      <c r="C19" s="344">
        <v>158</v>
      </c>
      <c r="D19" s="346">
        <f t="shared" si="2"/>
        <v>7.9</v>
      </c>
      <c r="E19" s="344">
        <v>158</v>
      </c>
      <c r="F19" s="346">
        <v>7.9</v>
      </c>
      <c r="G19" s="337">
        <v>0</v>
      </c>
      <c r="H19" s="346">
        <f t="shared" si="0"/>
        <v>0</v>
      </c>
      <c r="I19" s="337">
        <v>0</v>
      </c>
      <c r="J19" s="339">
        <f t="shared" si="1"/>
        <v>0</v>
      </c>
      <c r="K19" s="337">
        <v>0</v>
      </c>
    </row>
    <row r="20" spans="1:26" x14ac:dyDescent="0.2">
      <c r="A20" s="340" t="s">
        <v>38</v>
      </c>
      <c r="B20" s="347" t="s">
        <v>17</v>
      </c>
      <c r="C20" s="342">
        <f t="shared" ref="C20:K20" si="3">SUM(C12:C19)</f>
        <v>2309</v>
      </c>
      <c r="D20" s="342">
        <f t="shared" si="3"/>
        <v>115.45</v>
      </c>
      <c r="E20" s="342">
        <f t="shared" si="3"/>
        <v>2309</v>
      </c>
      <c r="F20" s="342">
        <f t="shared" si="3"/>
        <v>115.45</v>
      </c>
      <c r="G20" s="342">
        <f t="shared" si="3"/>
        <v>0</v>
      </c>
      <c r="H20" s="342">
        <f t="shared" si="3"/>
        <v>0</v>
      </c>
      <c r="I20" s="342">
        <f t="shared" si="3"/>
        <v>0</v>
      </c>
      <c r="J20" s="342">
        <f t="shared" si="3"/>
        <v>0</v>
      </c>
      <c r="K20" s="342">
        <f t="shared" si="3"/>
        <v>0</v>
      </c>
    </row>
    <row r="21" spans="1:26" s="12" customFormat="1" x14ac:dyDescent="0.2"/>
    <row r="22" spans="1:26" s="12" customFormat="1" x14ac:dyDescent="0.2">
      <c r="A22" s="10" t="s">
        <v>39</v>
      </c>
    </row>
    <row r="23" spans="1:26" s="12" customFormat="1" x14ac:dyDescent="0.2">
      <c r="A23" s="10"/>
    </row>
    <row r="24" spans="1:26" s="12" customFormat="1" x14ac:dyDescent="0.2">
      <c r="A24" s="623" t="s">
        <v>978</v>
      </c>
      <c r="B24" s="623" t="s">
        <v>846</v>
      </c>
      <c r="C24" s="623">
        <v>608</v>
      </c>
    </row>
    <row r="25" spans="1:26" ht="15.75" customHeight="1" x14ac:dyDescent="0.2">
      <c r="C25" s="890"/>
      <c r="D25" s="890"/>
      <c r="E25" s="890"/>
      <c r="F25" s="890"/>
    </row>
    <row r="26" spans="1:26" ht="12.75" customHeight="1" x14ac:dyDescent="0.2">
      <c r="A26" s="452"/>
      <c r="B26" s="452"/>
      <c r="C26" s="452"/>
      <c r="D26" s="452"/>
      <c r="E26" s="452"/>
      <c r="F26" s="452"/>
      <c r="G26" s="452"/>
      <c r="J26" s="359" t="s">
        <v>912</v>
      </c>
      <c r="L26" s="452"/>
      <c r="M26" s="452"/>
      <c r="N26" s="452"/>
      <c r="O26" s="452"/>
      <c r="P26" s="452"/>
      <c r="Q26" s="452"/>
      <c r="R26" s="452"/>
      <c r="S26" s="452"/>
      <c r="T26" s="545"/>
      <c r="U26" s="545"/>
    </row>
    <row r="27" spans="1:26" ht="12.75" customHeight="1" x14ac:dyDescent="0.2">
      <c r="A27" s="14" t="s">
        <v>12</v>
      </c>
      <c r="B27" s="14"/>
      <c r="C27" s="14"/>
      <c r="D27" s="14"/>
      <c r="E27" s="452"/>
      <c r="F27" s="452"/>
      <c r="G27" s="452"/>
      <c r="J27" s="359" t="s">
        <v>913</v>
      </c>
      <c r="L27" s="546"/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</row>
    <row r="28" spans="1:26" x14ac:dyDescent="0.2">
      <c r="A28" s="14"/>
      <c r="B28" s="14"/>
      <c r="C28" s="14"/>
      <c r="D28" s="14"/>
      <c r="E28" s="14"/>
      <c r="F28" s="14"/>
      <c r="G28" s="14"/>
      <c r="J28" s="359" t="s">
        <v>914</v>
      </c>
      <c r="L28" s="539"/>
      <c r="M28" s="14"/>
      <c r="N28" s="14"/>
      <c r="O28" s="14"/>
      <c r="T28" s="14"/>
      <c r="U28" s="14"/>
    </row>
    <row r="29" spans="1:26" x14ac:dyDescent="0.2">
      <c r="I29" s="549" t="s">
        <v>82</v>
      </c>
    </row>
    <row r="30" spans="1:26" s="15" customFormat="1" x14ac:dyDescent="0.2">
      <c r="A30" s="14"/>
    </row>
    <row r="31" spans="1:26" x14ac:dyDescent="0.2">
      <c r="A31" s="889"/>
      <c r="B31" s="889"/>
      <c r="C31" s="889"/>
      <c r="D31" s="889"/>
      <c r="E31" s="889"/>
      <c r="F31" s="889"/>
      <c r="G31" s="889"/>
      <c r="H31" s="889"/>
      <c r="I31" s="889"/>
      <c r="J31" s="889"/>
    </row>
  </sheetData>
  <sortState ref="B12:K19">
    <sortCondition ref="B12:B19"/>
  </sortState>
  <mergeCells count="17">
    <mergeCell ref="A31:J31"/>
    <mergeCell ref="K9:K10"/>
    <mergeCell ref="C25:F25"/>
    <mergeCell ref="C8:J8"/>
    <mergeCell ref="A9:A10"/>
    <mergeCell ref="B9:B10"/>
    <mergeCell ref="C9:D9"/>
    <mergeCell ref="E9:F9"/>
    <mergeCell ref="G9:H9"/>
    <mergeCell ref="I9:J9"/>
    <mergeCell ref="A7:B7"/>
    <mergeCell ref="I7:K7"/>
    <mergeCell ref="D1:E1"/>
    <mergeCell ref="J1:K1"/>
    <mergeCell ref="A2:J2"/>
    <mergeCell ref="A3:J3"/>
    <mergeCell ref="A5:L5"/>
  </mergeCells>
  <printOptions horizontalCentered="1"/>
  <pageMargins left="0.70866141732283472" right="0.70866141732283472" top="1.72" bottom="0" header="0.41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topLeftCell="A13" zoomScale="80" zoomScaleNormal="80" zoomScaleSheetLayoutView="86" workbookViewId="0">
      <selection activeCell="A43" sqref="A43"/>
    </sheetView>
  </sheetViews>
  <sheetFormatPr defaultColWidth="9.140625" defaultRowHeight="12.75" x14ac:dyDescent="0.2"/>
  <cols>
    <col min="1" max="1" width="9.28515625" style="14" customWidth="1"/>
    <col min="2" max="3" width="8.5703125" style="14" customWidth="1"/>
    <col min="4" max="4" width="12" style="14" customWidth="1"/>
    <col min="5" max="5" width="8.5703125" style="14" customWidth="1"/>
    <col min="6" max="6" width="9.5703125" style="14" customWidth="1"/>
    <col min="7" max="7" width="8.5703125" style="14" customWidth="1"/>
    <col min="8" max="8" width="11.7109375" style="14" customWidth="1"/>
    <col min="9" max="9" width="8.5703125" style="14" customWidth="1"/>
    <col min="10" max="10" width="10.5703125" style="14" customWidth="1"/>
    <col min="11" max="15" width="8.5703125" style="14" customWidth="1"/>
    <col min="16" max="16" width="8.42578125" style="14" customWidth="1"/>
    <col min="17" max="19" width="8.5703125" style="14" customWidth="1"/>
    <col min="20" max="16384" width="9.140625" style="14"/>
  </cols>
  <sheetData>
    <row r="1" spans="1:19" x14ac:dyDescent="0.2">
      <c r="A1" s="14" t="s">
        <v>11</v>
      </c>
      <c r="H1" s="723"/>
      <c r="I1" s="723"/>
      <c r="R1" s="718" t="s">
        <v>54</v>
      </c>
      <c r="S1" s="718"/>
    </row>
    <row r="2" spans="1:19" s="13" customFormat="1" ht="15.75" x14ac:dyDescent="0.25">
      <c r="A2" s="719" t="s">
        <v>0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</row>
    <row r="3" spans="1:19" s="13" customFormat="1" ht="20.25" customHeight="1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 s="720"/>
      <c r="R3" s="720"/>
      <c r="S3" s="720"/>
    </row>
    <row r="5" spans="1:19" s="13" customFormat="1" ht="15.75" x14ac:dyDescent="0.25">
      <c r="A5" s="721" t="s">
        <v>788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</row>
    <row r="6" spans="1:19" x14ac:dyDescent="0.2">
      <c r="A6" s="722" t="s">
        <v>970</v>
      </c>
      <c r="B6" s="722"/>
    </row>
    <row r="7" spans="1:19" x14ac:dyDescent="0.2">
      <c r="A7" s="722" t="s">
        <v>165</v>
      </c>
      <c r="B7" s="722"/>
      <c r="C7" s="722"/>
      <c r="D7" s="722"/>
      <c r="E7" s="722"/>
      <c r="F7" s="722"/>
      <c r="G7" s="722"/>
      <c r="H7" s="722"/>
      <c r="I7" s="722"/>
      <c r="R7" s="26"/>
      <c r="S7" s="26"/>
    </row>
    <row r="9" spans="1:19" ht="18" customHeight="1" x14ac:dyDescent="0.2">
      <c r="A9" s="5"/>
      <c r="B9" s="716" t="s">
        <v>41</v>
      </c>
      <c r="C9" s="716"/>
      <c r="D9" s="716" t="s">
        <v>42</v>
      </c>
      <c r="E9" s="716"/>
      <c r="F9" s="716" t="s">
        <v>43</v>
      </c>
      <c r="G9" s="716"/>
      <c r="H9" s="724" t="s">
        <v>44</v>
      </c>
      <c r="I9" s="724"/>
      <c r="J9" s="716" t="s">
        <v>45</v>
      </c>
      <c r="K9" s="716"/>
      <c r="L9" s="24" t="s">
        <v>17</v>
      </c>
    </row>
    <row r="10" spans="1:19" s="62" customFormat="1" ht="13.5" customHeight="1" x14ac:dyDescent="0.2">
      <c r="A10" s="63">
        <v>1</v>
      </c>
      <c r="B10" s="694">
        <v>2</v>
      </c>
      <c r="C10" s="694"/>
      <c r="D10" s="694">
        <v>3</v>
      </c>
      <c r="E10" s="694"/>
      <c r="F10" s="694">
        <v>4</v>
      </c>
      <c r="G10" s="694"/>
      <c r="H10" s="694">
        <v>5</v>
      </c>
      <c r="I10" s="694"/>
      <c r="J10" s="694">
        <v>6</v>
      </c>
      <c r="K10" s="694"/>
      <c r="L10" s="63">
        <v>7</v>
      </c>
    </row>
    <row r="11" spans="1:19" x14ac:dyDescent="0.2">
      <c r="A11" s="3" t="s">
        <v>46</v>
      </c>
      <c r="B11" s="695" t="s">
        <v>926</v>
      </c>
      <c r="C11" s="695"/>
      <c r="D11" s="695">
        <v>1485</v>
      </c>
      <c r="E11" s="695"/>
      <c r="F11" s="695" t="s">
        <v>926</v>
      </c>
      <c r="G11" s="695"/>
      <c r="H11" s="695" t="s">
        <v>926</v>
      </c>
      <c r="I11" s="695"/>
      <c r="J11" s="695" t="s">
        <v>926</v>
      </c>
      <c r="K11" s="695"/>
      <c r="L11" s="17">
        <f>SUM(D11:K11)</f>
        <v>1485</v>
      </c>
    </row>
    <row r="12" spans="1:19" x14ac:dyDescent="0.2">
      <c r="A12" s="3" t="s">
        <v>47</v>
      </c>
      <c r="B12" s="695" t="s">
        <v>926</v>
      </c>
      <c r="C12" s="695"/>
      <c r="D12" s="695">
        <v>3308</v>
      </c>
      <c r="E12" s="695"/>
      <c r="F12" s="695" t="s">
        <v>926</v>
      </c>
      <c r="G12" s="695"/>
      <c r="H12" s="695" t="s">
        <v>926</v>
      </c>
      <c r="I12" s="695"/>
      <c r="J12" s="695" t="s">
        <v>926</v>
      </c>
      <c r="K12" s="695"/>
      <c r="L12" s="17">
        <f>SUM(D12:K12)</f>
        <v>3308</v>
      </c>
    </row>
    <row r="13" spans="1:19" x14ac:dyDescent="0.2">
      <c r="A13" s="3" t="s">
        <v>17</v>
      </c>
      <c r="B13" s="695" t="s">
        <v>926</v>
      </c>
      <c r="C13" s="695"/>
      <c r="D13" s="696">
        <f>SUM(D11:D12)</f>
        <v>4793</v>
      </c>
      <c r="E13" s="696"/>
      <c r="F13" s="695" t="s">
        <v>926</v>
      </c>
      <c r="G13" s="695"/>
      <c r="H13" s="695" t="s">
        <v>926</v>
      </c>
      <c r="I13" s="695"/>
      <c r="J13" s="695" t="s">
        <v>926</v>
      </c>
      <c r="K13" s="695"/>
      <c r="L13" s="3">
        <f>SUM(L11:L12)</f>
        <v>4793</v>
      </c>
    </row>
    <row r="14" spans="1:19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9" x14ac:dyDescent="0.2">
      <c r="A15" s="712" t="s">
        <v>425</v>
      </c>
      <c r="B15" s="712"/>
      <c r="C15" s="712"/>
      <c r="D15" s="712"/>
      <c r="E15" s="712"/>
      <c r="F15" s="712"/>
      <c r="G15" s="712"/>
      <c r="H15" s="11"/>
      <c r="I15" s="11"/>
      <c r="J15" s="11"/>
      <c r="K15" s="11"/>
      <c r="L15" s="11"/>
    </row>
    <row r="16" spans="1:19" ht="12.75" customHeight="1" x14ac:dyDescent="0.2">
      <c r="A16" s="714" t="s">
        <v>174</v>
      </c>
      <c r="B16" s="715"/>
      <c r="C16" s="713" t="s">
        <v>200</v>
      </c>
      <c r="D16" s="713"/>
      <c r="E16" s="3" t="s">
        <v>17</v>
      </c>
      <c r="I16" s="11"/>
      <c r="J16" s="11"/>
      <c r="K16" s="11"/>
      <c r="L16" s="11"/>
    </row>
    <row r="17" spans="1:20" x14ac:dyDescent="0.2">
      <c r="A17" s="701">
        <v>900</v>
      </c>
      <c r="B17" s="702"/>
      <c r="C17" s="701">
        <v>600</v>
      </c>
      <c r="D17" s="702"/>
      <c r="E17" s="3">
        <v>1500</v>
      </c>
      <c r="I17" s="11"/>
      <c r="J17" s="11"/>
      <c r="K17" s="11"/>
      <c r="L17" s="11"/>
    </row>
    <row r="18" spans="1:20" x14ac:dyDescent="0.2">
      <c r="A18" s="701"/>
      <c r="B18" s="702"/>
      <c r="C18" s="701"/>
      <c r="D18" s="702"/>
      <c r="E18" s="3"/>
      <c r="I18" s="11"/>
      <c r="J18" s="11"/>
      <c r="K18" s="11"/>
      <c r="L18" s="11"/>
    </row>
    <row r="19" spans="1:20" x14ac:dyDescent="0.2">
      <c r="A19" s="228"/>
      <c r="B19" s="228"/>
      <c r="C19" s="228"/>
      <c r="D19" s="228"/>
      <c r="E19" s="228"/>
      <c r="F19" s="228"/>
      <c r="G19" s="228"/>
      <c r="H19" s="11"/>
      <c r="I19" s="11"/>
      <c r="J19" s="11"/>
      <c r="K19" s="11"/>
      <c r="L19" s="11"/>
    </row>
    <row r="21" spans="1:20" ht="19.149999999999999" customHeight="1" x14ac:dyDescent="0.2">
      <c r="A21" s="717" t="s">
        <v>166</v>
      </c>
      <c r="B21" s="717"/>
      <c r="C21" s="717"/>
      <c r="D21" s="717"/>
      <c r="E21" s="717"/>
      <c r="F21" s="717"/>
      <c r="G21" s="717"/>
      <c r="H21" s="717"/>
      <c r="I21" s="717"/>
      <c r="J21" s="717"/>
      <c r="K21" s="717"/>
      <c r="L21" s="717"/>
      <c r="M21" s="717"/>
      <c r="N21" s="717"/>
      <c r="O21" s="717"/>
      <c r="P21" s="717"/>
      <c r="Q21" s="717"/>
      <c r="R21" s="717"/>
      <c r="S21" s="717"/>
    </row>
    <row r="22" spans="1:20" x14ac:dyDescent="0.2">
      <c r="A22" s="716" t="s">
        <v>21</v>
      </c>
      <c r="B22" s="716" t="s">
        <v>48</v>
      </c>
      <c r="C22" s="716"/>
      <c r="D22" s="716"/>
      <c r="E22" s="733" t="s">
        <v>22</v>
      </c>
      <c r="F22" s="733"/>
      <c r="G22" s="733"/>
      <c r="H22" s="733"/>
      <c r="I22" s="733"/>
      <c r="J22" s="733"/>
      <c r="K22" s="733"/>
      <c r="L22" s="733"/>
      <c r="M22" s="696" t="s">
        <v>23</v>
      </c>
      <c r="N22" s="696"/>
      <c r="O22" s="696"/>
      <c r="P22" s="696"/>
      <c r="Q22" s="696"/>
      <c r="R22" s="696"/>
      <c r="S22" s="696"/>
      <c r="T22" s="696"/>
    </row>
    <row r="23" spans="1:20" ht="33.75" customHeight="1" x14ac:dyDescent="0.2">
      <c r="A23" s="716"/>
      <c r="B23" s="716"/>
      <c r="C23" s="716"/>
      <c r="D23" s="716"/>
      <c r="E23" s="699" t="s">
        <v>130</v>
      </c>
      <c r="F23" s="700"/>
      <c r="G23" s="699" t="s">
        <v>167</v>
      </c>
      <c r="H23" s="700"/>
      <c r="I23" s="716" t="s">
        <v>49</v>
      </c>
      <c r="J23" s="716"/>
      <c r="K23" s="699" t="s">
        <v>93</v>
      </c>
      <c r="L23" s="700"/>
      <c r="M23" s="699" t="s">
        <v>94</v>
      </c>
      <c r="N23" s="700"/>
      <c r="O23" s="699" t="s">
        <v>167</v>
      </c>
      <c r="P23" s="700"/>
      <c r="Q23" s="716" t="s">
        <v>49</v>
      </c>
      <c r="R23" s="716"/>
      <c r="S23" s="716" t="s">
        <v>93</v>
      </c>
      <c r="T23" s="716"/>
    </row>
    <row r="24" spans="1:20" s="62" customFormat="1" ht="15.75" customHeight="1" x14ac:dyDescent="0.2">
      <c r="A24" s="63">
        <v>1</v>
      </c>
      <c r="B24" s="709">
        <v>2</v>
      </c>
      <c r="C24" s="711"/>
      <c r="D24" s="710"/>
      <c r="E24" s="709">
        <v>3</v>
      </c>
      <c r="F24" s="710"/>
      <c r="G24" s="709">
        <v>4</v>
      </c>
      <c r="H24" s="710"/>
      <c r="I24" s="694">
        <v>5</v>
      </c>
      <c r="J24" s="694"/>
      <c r="K24" s="694">
        <v>6</v>
      </c>
      <c r="L24" s="694"/>
      <c r="M24" s="709">
        <v>3</v>
      </c>
      <c r="N24" s="710"/>
      <c r="O24" s="709">
        <v>4</v>
      </c>
      <c r="P24" s="710"/>
      <c r="Q24" s="694">
        <v>5</v>
      </c>
      <c r="R24" s="694"/>
      <c r="S24" s="694">
        <v>6</v>
      </c>
      <c r="T24" s="694"/>
    </row>
    <row r="25" spans="1:20" ht="27.75" customHeight="1" x14ac:dyDescent="0.2">
      <c r="A25" s="61">
        <v>1</v>
      </c>
      <c r="B25" s="706" t="s">
        <v>481</v>
      </c>
      <c r="C25" s="707"/>
      <c r="D25" s="708"/>
      <c r="E25" s="692">
        <v>100</v>
      </c>
      <c r="F25" s="693"/>
      <c r="G25" s="697" t="s">
        <v>353</v>
      </c>
      <c r="H25" s="698"/>
      <c r="I25" s="691">
        <v>350</v>
      </c>
      <c r="J25" s="691"/>
      <c r="K25" s="691">
        <v>6.1</v>
      </c>
      <c r="L25" s="691"/>
      <c r="M25" s="692">
        <v>150</v>
      </c>
      <c r="N25" s="693"/>
      <c r="O25" s="697" t="s">
        <v>353</v>
      </c>
      <c r="P25" s="698"/>
      <c r="Q25" s="691">
        <v>520</v>
      </c>
      <c r="R25" s="691"/>
      <c r="S25" s="691">
        <v>10.199999999999999</v>
      </c>
      <c r="T25" s="691"/>
    </row>
    <row r="26" spans="1:20" x14ac:dyDescent="0.2">
      <c r="A26" s="61">
        <v>2</v>
      </c>
      <c r="B26" s="703" t="s">
        <v>50</v>
      </c>
      <c r="C26" s="704"/>
      <c r="D26" s="705"/>
      <c r="E26" s="692">
        <v>30</v>
      </c>
      <c r="F26" s="693"/>
      <c r="G26" s="692">
        <v>1.65</v>
      </c>
      <c r="H26" s="693"/>
      <c r="I26" s="691">
        <v>66.599999999999994</v>
      </c>
      <c r="J26" s="691"/>
      <c r="K26" s="691">
        <v>5</v>
      </c>
      <c r="L26" s="691"/>
      <c r="M26" s="692">
        <v>30</v>
      </c>
      <c r="N26" s="693"/>
      <c r="O26" s="692">
        <v>2.4500000000000002</v>
      </c>
      <c r="P26" s="693"/>
      <c r="Q26" s="691">
        <v>100</v>
      </c>
      <c r="R26" s="691"/>
      <c r="S26" s="691">
        <v>6</v>
      </c>
      <c r="T26" s="691"/>
    </row>
    <row r="27" spans="1:20" x14ac:dyDescent="0.2">
      <c r="A27" s="61">
        <v>3</v>
      </c>
      <c r="B27" s="703" t="s">
        <v>168</v>
      </c>
      <c r="C27" s="704"/>
      <c r="D27" s="705"/>
      <c r="E27" s="692">
        <v>50</v>
      </c>
      <c r="F27" s="693"/>
      <c r="G27" s="692">
        <v>2.0699999999999998</v>
      </c>
      <c r="H27" s="693"/>
      <c r="I27" s="691">
        <v>52</v>
      </c>
      <c r="J27" s="691"/>
      <c r="K27" s="691">
        <v>3.3</v>
      </c>
      <c r="L27" s="691"/>
      <c r="M27" s="692">
        <v>75</v>
      </c>
      <c r="N27" s="693"/>
      <c r="O27" s="692">
        <v>3.11</v>
      </c>
      <c r="P27" s="693"/>
      <c r="Q27" s="691">
        <v>80</v>
      </c>
      <c r="R27" s="691"/>
      <c r="S27" s="691">
        <v>4</v>
      </c>
      <c r="T27" s="691"/>
    </row>
    <row r="28" spans="1:20" x14ac:dyDescent="0.2">
      <c r="A28" s="61">
        <v>4</v>
      </c>
      <c r="B28" s="703" t="s">
        <v>51</v>
      </c>
      <c r="C28" s="704"/>
      <c r="D28" s="705"/>
      <c r="E28" s="692">
        <v>10</v>
      </c>
      <c r="F28" s="693"/>
      <c r="G28" s="692">
        <v>0.6</v>
      </c>
      <c r="H28" s="693"/>
      <c r="I28" s="691">
        <v>47</v>
      </c>
      <c r="J28" s="691"/>
      <c r="K28" s="691" t="s">
        <v>7</v>
      </c>
      <c r="L28" s="691"/>
      <c r="M28" s="692">
        <v>7.5</v>
      </c>
      <c r="N28" s="693"/>
      <c r="O28" s="692">
        <v>0.75</v>
      </c>
      <c r="P28" s="693"/>
      <c r="Q28" s="691">
        <v>90</v>
      </c>
      <c r="R28" s="691"/>
      <c r="S28" s="691" t="s">
        <v>7</v>
      </c>
      <c r="T28" s="691"/>
    </row>
    <row r="29" spans="1:20" x14ac:dyDescent="0.2">
      <c r="A29" s="61">
        <v>5</v>
      </c>
      <c r="B29" s="703" t="s">
        <v>52</v>
      </c>
      <c r="C29" s="704"/>
      <c r="D29" s="705"/>
      <c r="E29" s="692" t="s">
        <v>941</v>
      </c>
      <c r="F29" s="693"/>
      <c r="G29" s="692">
        <v>0.08</v>
      </c>
      <c r="H29" s="693"/>
      <c r="I29" s="691">
        <v>57.4</v>
      </c>
      <c r="J29" s="691"/>
      <c r="K29" s="691">
        <v>2.6</v>
      </c>
      <c r="L29" s="691"/>
      <c r="M29" s="692"/>
      <c r="N29" s="693"/>
      <c r="O29" s="692">
        <v>0.1</v>
      </c>
      <c r="P29" s="693"/>
      <c r="Q29" s="691" t="s">
        <v>7</v>
      </c>
      <c r="R29" s="691"/>
      <c r="S29" s="691" t="s">
        <v>7</v>
      </c>
      <c r="T29" s="691"/>
    </row>
    <row r="30" spans="1:20" x14ac:dyDescent="0.2">
      <c r="A30" s="61">
        <v>6</v>
      </c>
      <c r="B30" s="703" t="s">
        <v>53</v>
      </c>
      <c r="C30" s="704"/>
      <c r="D30" s="705"/>
      <c r="E30" s="692" t="s">
        <v>941</v>
      </c>
      <c r="F30" s="693"/>
      <c r="G30" s="692">
        <v>0.41</v>
      </c>
      <c r="H30" s="693"/>
      <c r="I30" s="691" t="s">
        <v>7</v>
      </c>
      <c r="J30" s="691"/>
      <c r="K30" s="691" t="s">
        <v>7</v>
      </c>
      <c r="L30" s="691"/>
      <c r="M30" s="692"/>
      <c r="N30" s="693"/>
      <c r="O30" s="692">
        <v>0.45</v>
      </c>
      <c r="P30" s="693"/>
      <c r="Q30" s="691" t="s">
        <v>7</v>
      </c>
      <c r="R30" s="691"/>
      <c r="S30" s="691" t="s">
        <v>7</v>
      </c>
      <c r="T30" s="691"/>
    </row>
    <row r="31" spans="1:20" x14ac:dyDescent="0.2">
      <c r="A31" s="61">
        <v>7</v>
      </c>
      <c r="B31" s="732" t="s">
        <v>169</v>
      </c>
      <c r="C31" s="732"/>
      <c r="D31" s="732"/>
      <c r="E31" s="691">
        <v>20</v>
      </c>
      <c r="F31" s="691"/>
      <c r="G31" s="691">
        <v>0.42</v>
      </c>
      <c r="H31" s="691"/>
      <c r="I31" s="691" t="s">
        <v>926</v>
      </c>
      <c r="J31" s="691"/>
      <c r="K31" s="691" t="s">
        <v>926</v>
      </c>
      <c r="L31" s="691"/>
      <c r="M31" s="691"/>
      <c r="N31" s="691"/>
      <c r="O31" s="691">
        <v>0.18</v>
      </c>
      <c r="P31" s="691"/>
      <c r="Q31" s="691" t="s">
        <v>926</v>
      </c>
      <c r="R31" s="691"/>
      <c r="S31" s="691" t="s">
        <v>926</v>
      </c>
      <c r="T31" s="691"/>
    </row>
    <row r="32" spans="1:20" x14ac:dyDescent="0.2">
      <c r="A32" s="61"/>
      <c r="B32" s="716" t="s">
        <v>17</v>
      </c>
      <c r="C32" s="716"/>
      <c r="D32" s="716"/>
      <c r="E32" s="733">
        <v>210</v>
      </c>
      <c r="F32" s="733"/>
      <c r="G32" s="733">
        <f>SUM(G26:H31)</f>
        <v>5.2299999999999995</v>
      </c>
      <c r="H32" s="733"/>
      <c r="I32" s="733">
        <v>573</v>
      </c>
      <c r="J32" s="733"/>
      <c r="K32" s="733">
        <v>17</v>
      </c>
      <c r="L32" s="733"/>
      <c r="M32" s="733">
        <v>262.5</v>
      </c>
      <c r="N32" s="733"/>
      <c r="O32" s="733">
        <f>SUM(O26:P31)</f>
        <v>7.04</v>
      </c>
      <c r="P32" s="733"/>
      <c r="Q32" s="733">
        <v>790</v>
      </c>
      <c r="R32" s="733"/>
      <c r="S32" s="733">
        <v>20.2</v>
      </c>
      <c r="T32" s="733"/>
    </row>
    <row r="33" spans="1:20" x14ac:dyDescent="0.2">
      <c r="A33" s="109"/>
      <c r="B33" s="110"/>
      <c r="C33" s="110"/>
      <c r="D33" s="110"/>
      <c r="E33" s="11"/>
      <c r="F33" s="11"/>
      <c r="G33" s="525">
        <f>D47-G32</f>
        <v>0</v>
      </c>
      <c r="H33" s="11"/>
      <c r="I33" s="11"/>
      <c r="J33" s="11"/>
      <c r="K33" s="11"/>
      <c r="L33" s="11"/>
      <c r="M33" s="11"/>
      <c r="N33" s="11"/>
      <c r="O33" s="525"/>
      <c r="P33" s="11"/>
      <c r="Q33" s="11"/>
      <c r="R33" s="11"/>
      <c r="S33" s="11"/>
      <c r="T33" s="11"/>
    </row>
    <row r="34" spans="1:20" ht="12.75" customHeight="1" x14ac:dyDescent="0.2">
      <c r="A34" s="231" t="s">
        <v>405</v>
      </c>
      <c r="B34" s="740" t="s">
        <v>457</v>
      </c>
      <c r="C34" s="740"/>
      <c r="D34" s="740"/>
      <c r="E34" s="740"/>
      <c r="F34" s="740"/>
      <c r="G34" s="740"/>
      <c r="H34" s="74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x14ac:dyDescent="0.2">
      <c r="A35" s="231"/>
      <c r="B35" s="110"/>
      <c r="C35" s="110"/>
      <c r="D35" s="1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s="26" customFormat="1" ht="17.25" customHeight="1" x14ac:dyDescent="0.2">
      <c r="A36" s="2" t="s">
        <v>21</v>
      </c>
      <c r="B36" s="725" t="s">
        <v>406</v>
      </c>
      <c r="C36" s="726"/>
      <c r="D36" s="727"/>
      <c r="E36" s="699" t="s">
        <v>22</v>
      </c>
      <c r="F36" s="734"/>
      <c r="G36" s="734"/>
      <c r="H36" s="734"/>
      <c r="I36" s="734"/>
      <c r="J36" s="700"/>
      <c r="K36" s="696" t="s">
        <v>23</v>
      </c>
      <c r="L36" s="696"/>
      <c r="M36" s="696"/>
      <c r="N36" s="696"/>
      <c r="O36" s="696"/>
      <c r="P36" s="696"/>
      <c r="Q36" s="736"/>
      <c r="R36" s="736"/>
      <c r="S36" s="736"/>
      <c r="T36" s="736"/>
    </row>
    <row r="37" spans="1:20" x14ac:dyDescent="0.2">
      <c r="A37" s="4"/>
      <c r="B37" s="728"/>
      <c r="C37" s="729"/>
      <c r="D37" s="730"/>
      <c r="E37" s="701" t="s">
        <v>422</v>
      </c>
      <c r="F37" s="702"/>
      <c r="G37" s="701" t="s">
        <v>423</v>
      </c>
      <c r="H37" s="702"/>
      <c r="I37" s="701" t="s">
        <v>424</v>
      </c>
      <c r="J37" s="702"/>
      <c r="K37" s="696" t="s">
        <v>422</v>
      </c>
      <c r="L37" s="696"/>
      <c r="M37" s="696" t="s">
        <v>423</v>
      </c>
      <c r="N37" s="696"/>
      <c r="O37" s="696" t="s">
        <v>424</v>
      </c>
      <c r="P37" s="696"/>
      <c r="Q37" s="11"/>
      <c r="R37" s="11"/>
      <c r="S37" s="11"/>
      <c r="T37" s="11"/>
    </row>
    <row r="38" spans="1:20" x14ac:dyDescent="0.2">
      <c r="A38" s="61">
        <v>1</v>
      </c>
      <c r="B38" s="701" t="s">
        <v>942</v>
      </c>
      <c r="C38" s="731"/>
      <c r="D38" s="702"/>
      <c r="E38" s="701" t="s">
        <v>7</v>
      </c>
      <c r="F38" s="702"/>
      <c r="G38" s="701">
        <v>77465</v>
      </c>
      <c r="H38" s="702"/>
      <c r="I38" s="701" t="s">
        <v>943</v>
      </c>
      <c r="J38" s="702"/>
      <c r="K38" s="696" t="s">
        <v>7</v>
      </c>
      <c r="L38" s="696"/>
      <c r="M38" s="696">
        <v>45496</v>
      </c>
      <c r="N38" s="696"/>
      <c r="O38" s="701" t="s">
        <v>943</v>
      </c>
      <c r="P38" s="702"/>
      <c r="Q38" s="11"/>
      <c r="R38" s="11"/>
      <c r="S38" s="11"/>
      <c r="T38" s="11"/>
    </row>
    <row r="39" spans="1:20" x14ac:dyDescent="0.2">
      <c r="A39" s="61">
        <v>2</v>
      </c>
      <c r="B39" s="701"/>
      <c r="C39" s="731"/>
      <c r="D39" s="702"/>
      <c r="E39" s="701"/>
      <c r="F39" s="702"/>
      <c r="G39" s="701"/>
      <c r="H39" s="702"/>
      <c r="I39" s="701"/>
      <c r="J39" s="702"/>
      <c r="K39" s="696"/>
      <c r="L39" s="696"/>
      <c r="M39" s="696"/>
      <c r="N39" s="696"/>
      <c r="O39" s="696"/>
      <c r="P39" s="696"/>
      <c r="Q39" s="11"/>
      <c r="R39" s="11"/>
      <c r="S39" s="11"/>
      <c r="T39" s="11"/>
    </row>
    <row r="40" spans="1:20" x14ac:dyDescent="0.2">
      <c r="A40" s="61">
        <v>3</v>
      </c>
      <c r="B40" s="701"/>
      <c r="C40" s="731"/>
      <c r="D40" s="702"/>
      <c r="E40" s="701"/>
      <c r="F40" s="702"/>
      <c r="G40" s="701"/>
      <c r="H40" s="702"/>
      <c r="I40" s="701"/>
      <c r="J40" s="702"/>
      <c r="K40" s="696"/>
      <c r="L40" s="696"/>
      <c r="M40" s="696"/>
      <c r="N40" s="696"/>
      <c r="O40" s="696"/>
      <c r="P40" s="696"/>
      <c r="Q40" s="11"/>
      <c r="R40" s="11"/>
      <c r="S40" s="11"/>
      <c r="T40" s="11"/>
    </row>
    <row r="41" spans="1:20" x14ac:dyDescent="0.2">
      <c r="A41" s="61">
        <v>4</v>
      </c>
      <c r="B41" s="699"/>
      <c r="C41" s="734"/>
      <c r="D41" s="700"/>
      <c r="E41" s="701"/>
      <c r="F41" s="702"/>
      <c r="G41" s="701"/>
      <c r="H41" s="702"/>
      <c r="I41" s="701"/>
      <c r="J41" s="702"/>
      <c r="K41" s="696"/>
      <c r="L41" s="696"/>
      <c r="M41" s="696"/>
      <c r="N41" s="696"/>
      <c r="O41" s="696"/>
      <c r="P41" s="696"/>
      <c r="Q41" s="11"/>
      <c r="R41" s="11"/>
      <c r="S41" s="11"/>
      <c r="T41" s="11"/>
    </row>
    <row r="44" spans="1:20" ht="13.9" customHeight="1" x14ac:dyDescent="0.25">
      <c r="A44" s="735" t="s">
        <v>179</v>
      </c>
      <c r="B44" s="735"/>
      <c r="C44" s="735"/>
      <c r="D44" s="735"/>
      <c r="E44" s="735"/>
      <c r="F44" s="735"/>
      <c r="G44" s="735"/>
      <c r="H44" s="735"/>
      <c r="I44" s="735"/>
    </row>
    <row r="45" spans="1:20" ht="13.9" customHeight="1" x14ac:dyDescent="0.25">
      <c r="A45" s="738" t="s">
        <v>56</v>
      </c>
      <c r="B45" s="738" t="s">
        <v>22</v>
      </c>
      <c r="C45" s="738"/>
      <c r="D45" s="738"/>
      <c r="E45" s="741" t="s">
        <v>23</v>
      </c>
      <c r="F45" s="741"/>
      <c r="G45" s="741"/>
      <c r="H45" s="742" t="s">
        <v>143</v>
      </c>
      <c r="I45"/>
    </row>
    <row r="46" spans="1:20" ht="15" x14ac:dyDescent="0.25">
      <c r="A46" s="738"/>
      <c r="B46" s="44" t="s">
        <v>170</v>
      </c>
      <c r="C46" s="64" t="s">
        <v>100</v>
      </c>
      <c r="D46" s="44" t="s">
        <v>17</v>
      </c>
      <c r="E46" s="44" t="s">
        <v>170</v>
      </c>
      <c r="F46" s="64" t="s">
        <v>100</v>
      </c>
      <c r="G46" s="44" t="s">
        <v>17</v>
      </c>
      <c r="H46" s="743"/>
      <c r="I46"/>
    </row>
    <row r="47" spans="1:20" ht="14.25" x14ac:dyDescent="0.2">
      <c r="A47" s="25" t="s">
        <v>846</v>
      </c>
      <c r="B47" s="524">
        <v>4.03</v>
      </c>
      <c r="C47" s="524">
        <v>1.2</v>
      </c>
      <c r="D47" s="524">
        <f>B47+C47</f>
        <v>5.23</v>
      </c>
      <c r="E47" s="524">
        <v>6.04</v>
      </c>
      <c r="F47" s="524">
        <v>1</v>
      </c>
      <c r="G47" s="524">
        <f>E47+F47</f>
        <v>7.04</v>
      </c>
      <c r="H47" s="46"/>
      <c r="I47"/>
    </row>
    <row r="48" spans="1:20" ht="14.25" x14ac:dyDescent="0.2">
      <c r="A48" s="25" t="s">
        <v>741</v>
      </c>
      <c r="B48" s="524">
        <v>4.47</v>
      </c>
      <c r="C48" s="524">
        <v>1.2</v>
      </c>
      <c r="D48" s="524">
        <f>B48+C48</f>
        <v>5.67</v>
      </c>
      <c r="E48" s="524">
        <v>6.7</v>
      </c>
      <c r="F48" s="524">
        <v>1</v>
      </c>
      <c r="G48" s="524">
        <f>E48+F48</f>
        <v>7.7</v>
      </c>
      <c r="H48" s="46" t="s">
        <v>171</v>
      </c>
      <c r="I48"/>
    </row>
    <row r="49" spans="1:20" ht="15" customHeight="1" x14ac:dyDescent="0.2">
      <c r="A49" s="739" t="s">
        <v>227</v>
      </c>
      <c r="B49" s="739"/>
      <c r="C49" s="739"/>
      <c r="D49" s="739"/>
      <c r="E49" s="739"/>
      <c r="F49" s="739"/>
      <c r="G49" s="739"/>
      <c r="H49" s="739"/>
      <c r="I49" s="739"/>
      <c r="J49" s="739"/>
      <c r="K49" s="739"/>
      <c r="L49" s="739"/>
      <c r="M49" s="739"/>
      <c r="N49" s="739"/>
      <c r="O49" s="739"/>
      <c r="P49" s="739"/>
      <c r="Q49" s="739"/>
      <c r="R49" s="739"/>
      <c r="S49" s="739"/>
      <c r="T49" s="739"/>
    </row>
    <row r="50" spans="1:20" ht="15" x14ac:dyDescent="0.25">
      <c r="A50" s="108"/>
      <c r="B50" s="229"/>
      <c r="C50" s="229"/>
      <c r="D50" s="12"/>
      <c r="E50" s="12"/>
      <c r="F50" s="230"/>
      <c r="G50" s="230"/>
      <c r="H50" s="230"/>
      <c r="I50"/>
    </row>
    <row r="51" spans="1:20" ht="15" x14ac:dyDescent="0.25">
      <c r="A51" s="26"/>
      <c r="B51" s="524">
        <v>4.47</v>
      </c>
      <c r="C51" s="232">
        <v>0.5</v>
      </c>
      <c r="D51" s="524">
        <f>B51+C51</f>
        <v>4.97</v>
      </c>
      <c r="E51" s="524">
        <v>6.7</v>
      </c>
      <c r="F51" s="230">
        <v>0.75</v>
      </c>
      <c r="G51" s="524">
        <f>E51+F51</f>
        <v>7.45</v>
      </c>
      <c r="H51" s="230"/>
      <c r="I51"/>
    </row>
    <row r="52" spans="1:20" x14ac:dyDescent="0.2">
      <c r="C52" s="620">
        <f>C48-C51</f>
        <v>0.7</v>
      </c>
      <c r="F52" s="620">
        <f>F48-F51</f>
        <v>0.25</v>
      </c>
    </row>
    <row r="54" spans="1:20" s="15" customFormat="1" ht="12.75" customHeight="1" x14ac:dyDescent="0.2">
      <c r="A54" s="14" t="s">
        <v>12</v>
      </c>
      <c r="B54" s="14"/>
      <c r="C54" s="14"/>
      <c r="D54" s="14"/>
      <c r="E54" s="14"/>
      <c r="F54" s="14"/>
      <c r="G54" s="14"/>
      <c r="H54" s="305"/>
      <c r="I54" s="14"/>
      <c r="J54" s="305"/>
      <c r="K54" s="305"/>
      <c r="L54" s="305"/>
      <c r="M54"/>
      <c r="N54" s="359" t="s">
        <v>912</v>
      </c>
      <c r="O54" s="305"/>
      <c r="R54" s="305"/>
      <c r="S54" s="305"/>
    </row>
    <row r="55" spans="1:20" s="15" customFormat="1" ht="12.75" customHeight="1" x14ac:dyDescent="0.2">
      <c r="A55" s="296" t="s">
        <v>13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/>
      <c r="N55" s="359" t="s">
        <v>913</v>
      </c>
      <c r="O55" s="305"/>
      <c r="R55" s="305"/>
      <c r="S55" s="305"/>
    </row>
    <row r="56" spans="1:20" s="15" customFormat="1" ht="13.15" customHeight="1" x14ac:dyDescent="0.2">
      <c r="A56" s="296" t="s">
        <v>89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/>
      <c r="N56" s="359" t="s">
        <v>914</v>
      </c>
      <c r="O56" s="305"/>
      <c r="R56" s="296"/>
      <c r="S56" s="296"/>
    </row>
    <row r="57" spans="1:20" ht="12.75" customHeight="1" x14ac:dyDescent="0.2">
      <c r="M57" s="307" t="s">
        <v>82</v>
      </c>
      <c r="N57"/>
      <c r="O57" s="305"/>
    </row>
    <row r="69" spans="8:10" x14ac:dyDescent="0.2">
      <c r="H69" s="733" t="s">
        <v>986</v>
      </c>
      <c r="I69" s="733"/>
      <c r="J69" s="733"/>
    </row>
    <row r="70" spans="8:10" x14ac:dyDescent="0.2">
      <c r="H70" s="697" t="s">
        <v>985</v>
      </c>
      <c r="I70" s="737"/>
      <c r="J70" s="698"/>
    </row>
    <row r="71" spans="8:10" x14ac:dyDescent="0.2">
      <c r="H71" s="680"/>
      <c r="I71" s="680" t="s">
        <v>983</v>
      </c>
      <c r="J71" s="680" t="s">
        <v>984</v>
      </c>
    </row>
    <row r="72" spans="8:10" x14ac:dyDescent="0.2">
      <c r="H72" s="680" t="s">
        <v>846</v>
      </c>
      <c r="I72" s="680">
        <v>202</v>
      </c>
      <c r="J72" s="680">
        <v>212</v>
      </c>
    </row>
    <row r="73" spans="8:10" x14ac:dyDescent="0.2">
      <c r="H73" s="680" t="s">
        <v>683</v>
      </c>
      <c r="I73" s="680">
        <v>202</v>
      </c>
      <c r="J73" s="680">
        <v>212</v>
      </c>
    </row>
    <row r="74" spans="8:10" x14ac:dyDescent="0.2">
      <c r="H74" s="680" t="s">
        <v>506</v>
      </c>
      <c r="I74" s="680">
        <v>215</v>
      </c>
      <c r="J74" s="680">
        <v>220</v>
      </c>
    </row>
    <row r="75" spans="8:10" x14ac:dyDescent="0.2">
      <c r="H75" s="680" t="s">
        <v>468</v>
      </c>
      <c r="I75" s="680">
        <v>215</v>
      </c>
      <c r="J75" s="680">
        <v>220</v>
      </c>
    </row>
    <row r="76" spans="8:10" x14ac:dyDescent="0.2">
      <c r="H76" s="680" t="s">
        <v>507</v>
      </c>
      <c r="I76" s="680">
        <v>215</v>
      </c>
      <c r="J76" s="680">
        <v>220</v>
      </c>
    </row>
  </sheetData>
  <mergeCells count="181">
    <mergeCell ref="H69:J69"/>
    <mergeCell ref="H70:J70"/>
    <mergeCell ref="Q32:R32"/>
    <mergeCell ref="M37:N37"/>
    <mergeCell ref="O37:P37"/>
    <mergeCell ref="K38:L38"/>
    <mergeCell ref="A45:A46"/>
    <mergeCell ref="A49:T49"/>
    <mergeCell ref="E31:F31"/>
    <mergeCell ref="B34:H34"/>
    <mergeCell ref="K40:L40"/>
    <mergeCell ref="S36:T36"/>
    <mergeCell ref="I37:J37"/>
    <mergeCell ref="I32:J32"/>
    <mergeCell ref="B45:D45"/>
    <mergeCell ref="E45:G45"/>
    <mergeCell ref="H45:H46"/>
    <mergeCell ref="M31:N31"/>
    <mergeCell ref="Q31:R31"/>
    <mergeCell ref="S31:T31"/>
    <mergeCell ref="O31:P31"/>
    <mergeCell ref="K31:L31"/>
    <mergeCell ref="S32:T32"/>
    <mergeCell ref="K36:P36"/>
    <mergeCell ref="Q28:R28"/>
    <mergeCell ref="Q29:R29"/>
    <mergeCell ref="S29:T29"/>
    <mergeCell ref="M29:N29"/>
    <mergeCell ref="O29:P29"/>
    <mergeCell ref="E40:F40"/>
    <mergeCell ref="G40:H40"/>
    <mergeCell ref="M30:N30"/>
    <mergeCell ref="O30:P30"/>
    <mergeCell ref="Q30:R30"/>
    <mergeCell ref="M28:N28"/>
    <mergeCell ref="K30:L30"/>
    <mergeCell ref="O38:P38"/>
    <mergeCell ref="M40:N40"/>
    <mergeCell ref="O39:P39"/>
    <mergeCell ref="M38:N38"/>
    <mergeCell ref="S30:T30"/>
    <mergeCell ref="K32:L32"/>
    <mergeCell ref="E30:F30"/>
    <mergeCell ref="I39:J39"/>
    <mergeCell ref="Q36:R36"/>
    <mergeCell ref="I31:J31"/>
    <mergeCell ref="B11:C11"/>
    <mergeCell ref="G23:H23"/>
    <mergeCell ref="J13:K13"/>
    <mergeCell ref="M41:N41"/>
    <mergeCell ref="O41:P41"/>
    <mergeCell ref="A44:I44"/>
    <mergeCell ref="K41:L41"/>
    <mergeCell ref="B40:D40"/>
    <mergeCell ref="B41:D41"/>
    <mergeCell ref="I41:J41"/>
    <mergeCell ref="G30:H30"/>
    <mergeCell ref="I30:J30"/>
    <mergeCell ref="M32:N32"/>
    <mergeCell ref="O32:P32"/>
    <mergeCell ref="M39:N39"/>
    <mergeCell ref="K37:L37"/>
    <mergeCell ref="G41:H41"/>
    <mergeCell ref="E41:F41"/>
    <mergeCell ref="A18:B18"/>
    <mergeCell ref="D13:E13"/>
    <mergeCell ref="B22:D23"/>
    <mergeCell ref="E22:L22"/>
    <mergeCell ref="O40:P40"/>
    <mergeCell ref="K39:L39"/>
    <mergeCell ref="B12:C12"/>
    <mergeCell ref="H13:I13"/>
    <mergeCell ref="B13:C13"/>
    <mergeCell ref="J12:K12"/>
    <mergeCell ref="F13:G13"/>
    <mergeCell ref="C18:D18"/>
    <mergeCell ref="B30:D30"/>
    <mergeCell ref="I28:J28"/>
    <mergeCell ref="B28:D28"/>
    <mergeCell ref="I29:J29"/>
    <mergeCell ref="I27:J27"/>
    <mergeCell ref="K27:L27"/>
    <mergeCell ref="K25:L25"/>
    <mergeCell ref="B36:D37"/>
    <mergeCell ref="B39:D39"/>
    <mergeCell ref="B31:D31"/>
    <mergeCell ref="E32:F32"/>
    <mergeCell ref="B32:D32"/>
    <mergeCell ref="E39:F39"/>
    <mergeCell ref="E36:J36"/>
    <mergeCell ref="G39:H39"/>
    <mergeCell ref="B38:D38"/>
    <mergeCell ref="G37:H37"/>
    <mergeCell ref="G38:H38"/>
    <mergeCell ref="I38:J38"/>
    <mergeCell ref="E38:F38"/>
    <mergeCell ref="E37:F37"/>
    <mergeCell ref="G32:H32"/>
    <mergeCell ref="G31:H31"/>
    <mergeCell ref="O27:P27"/>
    <mergeCell ref="S27:T27"/>
    <mergeCell ref="K29:L29"/>
    <mergeCell ref="M26:N26"/>
    <mergeCell ref="S23:T23"/>
    <mergeCell ref="E26:F26"/>
    <mergeCell ref="G26:H26"/>
    <mergeCell ref="I25:J25"/>
    <mergeCell ref="I23:J23"/>
    <mergeCell ref="O23:P23"/>
    <mergeCell ref="K24:L24"/>
    <mergeCell ref="S26:T26"/>
    <mergeCell ref="O28:P28"/>
    <mergeCell ref="K28:L28"/>
    <mergeCell ref="Q27:R27"/>
    <mergeCell ref="M27:N27"/>
    <mergeCell ref="M24:N24"/>
    <mergeCell ref="O24:P24"/>
    <mergeCell ref="M25:N25"/>
    <mergeCell ref="Q23:R23"/>
    <mergeCell ref="G24:H24"/>
    <mergeCell ref="G29:H29"/>
    <mergeCell ref="S28:T28"/>
    <mergeCell ref="S24:T24"/>
    <mergeCell ref="R1:S1"/>
    <mergeCell ref="A2:S2"/>
    <mergeCell ref="A3:S3"/>
    <mergeCell ref="A5:S5"/>
    <mergeCell ref="B9:C9"/>
    <mergeCell ref="A6:B6"/>
    <mergeCell ref="A7:I7"/>
    <mergeCell ref="D9:E9"/>
    <mergeCell ref="F9:G9"/>
    <mergeCell ref="H1:I1"/>
    <mergeCell ref="J9:K9"/>
    <mergeCell ref="H9:I9"/>
    <mergeCell ref="I40:J40"/>
    <mergeCell ref="B10:C10"/>
    <mergeCell ref="E23:F23"/>
    <mergeCell ref="I24:J24"/>
    <mergeCell ref="E27:F27"/>
    <mergeCell ref="G27:H27"/>
    <mergeCell ref="G25:H25"/>
    <mergeCell ref="B26:D26"/>
    <mergeCell ref="I26:J26"/>
    <mergeCell ref="B25:D25"/>
    <mergeCell ref="E24:F24"/>
    <mergeCell ref="B24:D24"/>
    <mergeCell ref="A15:G15"/>
    <mergeCell ref="C16:D16"/>
    <mergeCell ref="A16:B16"/>
    <mergeCell ref="A17:B17"/>
    <mergeCell ref="C17:D17"/>
    <mergeCell ref="A22:A23"/>
    <mergeCell ref="A21:S21"/>
    <mergeCell ref="B27:D27"/>
    <mergeCell ref="B29:D29"/>
    <mergeCell ref="E29:F29"/>
    <mergeCell ref="E28:F28"/>
    <mergeCell ref="G28:H28"/>
    <mergeCell ref="J10:K10"/>
    <mergeCell ref="D10:E10"/>
    <mergeCell ref="F10:G10"/>
    <mergeCell ref="H10:I10"/>
    <mergeCell ref="M22:T22"/>
    <mergeCell ref="O25:P25"/>
    <mergeCell ref="M23:N23"/>
    <mergeCell ref="K23:L23"/>
    <mergeCell ref="Q25:R25"/>
    <mergeCell ref="H12:I12"/>
    <mergeCell ref="D12:E12"/>
    <mergeCell ref="F12:G12"/>
    <mergeCell ref="Q26:R26"/>
    <mergeCell ref="E25:F25"/>
    <mergeCell ref="O26:P26"/>
    <mergeCell ref="K26:L26"/>
    <mergeCell ref="Q24:R24"/>
    <mergeCell ref="S25:T25"/>
    <mergeCell ref="J11:K11"/>
    <mergeCell ref="D11:E11"/>
    <mergeCell ref="F11:G11"/>
    <mergeCell ref="H11:I11"/>
  </mergeCells>
  <phoneticPr fontId="0" type="noConversion"/>
  <printOptions horizontalCentered="1"/>
  <pageMargins left="0.70866141732283472" right="0.70866141732283472" top="0.67" bottom="0" header="0.42" footer="0.31496062992125984"/>
  <pageSetup paperSize="9" scale="6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zoomScale="115" zoomScaleNormal="115" zoomScaleSheetLayoutView="100" workbookViewId="0">
      <selection activeCell="B20" sqref="B20"/>
    </sheetView>
  </sheetViews>
  <sheetFormatPr defaultRowHeight="12.75" x14ac:dyDescent="0.2"/>
  <cols>
    <col min="1" max="1" width="7.140625" customWidth="1"/>
    <col min="2" max="2" width="14.85546875" customWidth="1"/>
    <col min="3" max="3" width="14.5703125" customWidth="1"/>
    <col min="4" max="4" width="16.5703125" style="251" customWidth="1"/>
    <col min="5" max="8" width="18.42578125" style="251" customWidth="1"/>
  </cols>
  <sheetData>
    <row r="1" spans="1:15" x14ac:dyDescent="0.2">
      <c r="H1" s="255" t="s">
        <v>511</v>
      </c>
    </row>
    <row r="2" spans="1:15" ht="18" x14ac:dyDescent="0.35">
      <c r="A2" s="792" t="s">
        <v>0</v>
      </c>
      <c r="B2" s="792"/>
      <c r="C2" s="792"/>
      <c r="D2" s="792"/>
      <c r="E2" s="792"/>
      <c r="F2" s="792"/>
      <c r="G2" s="792"/>
      <c r="H2" s="792"/>
      <c r="I2" s="199"/>
      <c r="J2" s="199"/>
      <c r="K2" s="199"/>
      <c r="L2" s="199"/>
      <c r="M2" s="199"/>
      <c r="N2" s="199"/>
      <c r="O2" s="199"/>
    </row>
    <row r="3" spans="1:15" ht="21" x14ac:dyDescent="0.35">
      <c r="A3" s="791" t="s">
        <v>740</v>
      </c>
      <c r="B3" s="791"/>
      <c r="C3" s="791"/>
      <c r="D3" s="791"/>
      <c r="E3" s="791"/>
      <c r="F3" s="791"/>
      <c r="G3" s="791"/>
      <c r="H3" s="791"/>
      <c r="I3" s="200"/>
      <c r="J3" s="200"/>
      <c r="K3" s="200"/>
      <c r="L3" s="200"/>
      <c r="M3" s="200"/>
      <c r="N3" s="200"/>
      <c r="O3" s="200"/>
    </row>
    <row r="4" spans="1:15" ht="15" x14ac:dyDescent="0.3">
      <c r="A4" s="170"/>
      <c r="B4" s="170"/>
      <c r="C4" s="170"/>
      <c r="D4" s="250"/>
      <c r="E4" s="250"/>
      <c r="F4" s="250"/>
      <c r="G4" s="250"/>
      <c r="H4" s="250"/>
      <c r="I4" s="170"/>
      <c r="J4" s="170"/>
      <c r="K4" s="170"/>
      <c r="L4" s="170"/>
      <c r="M4" s="170"/>
      <c r="N4" s="170"/>
      <c r="O4" s="170"/>
    </row>
    <row r="5" spans="1:15" ht="18" x14ac:dyDescent="0.35">
      <c r="A5" s="792" t="s">
        <v>510</v>
      </c>
      <c r="B5" s="792"/>
      <c r="C5" s="792"/>
      <c r="D5" s="792"/>
      <c r="E5" s="792"/>
      <c r="F5" s="792"/>
      <c r="G5" s="792"/>
      <c r="H5" s="792"/>
      <c r="I5" s="199"/>
      <c r="J5" s="199"/>
      <c r="K5" s="199"/>
      <c r="L5" s="199"/>
      <c r="M5" s="199"/>
      <c r="N5" s="199"/>
      <c r="O5" s="199"/>
    </row>
    <row r="6" spans="1:15" ht="15" x14ac:dyDescent="0.3">
      <c r="A6" s="722" t="s">
        <v>970</v>
      </c>
      <c r="B6" s="722"/>
      <c r="C6" s="170"/>
      <c r="D6" s="250"/>
      <c r="E6" s="250"/>
      <c r="F6" s="896" t="s">
        <v>829</v>
      </c>
      <c r="G6" s="896"/>
      <c r="H6" s="896"/>
      <c r="I6" s="170"/>
      <c r="J6" s="170"/>
      <c r="K6" s="170"/>
      <c r="L6" s="201"/>
      <c r="M6" s="201"/>
      <c r="N6" s="893"/>
      <c r="O6" s="893"/>
    </row>
    <row r="7" spans="1:15" ht="31.5" customHeight="1" x14ac:dyDescent="0.2">
      <c r="A7" s="894" t="s">
        <v>2</v>
      </c>
      <c r="B7" s="894" t="s">
        <v>3</v>
      </c>
      <c r="C7" s="895" t="s">
        <v>386</v>
      </c>
      <c r="D7" s="897" t="s">
        <v>488</v>
      </c>
      <c r="E7" s="898"/>
      <c r="F7" s="898"/>
      <c r="G7" s="898"/>
      <c r="H7" s="899"/>
    </row>
    <row r="8" spans="1:15" ht="34.5" customHeight="1" x14ac:dyDescent="0.2">
      <c r="A8" s="894"/>
      <c r="B8" s="894"/>
      <c r="C8" s="895"/>
      <c r="D8" s="564" t="s">
        <v>489</v>
      </c>
      <c r="E8" s="564" t="s">
        <v>490</v>
      </c>
      <c r="F8" s="564" t="s">
        <v>491</v>
      </c>
      <c r="G8" s="564" t="s">
        <v>646</v>
      </c>
      <c r="H8" s="564" t="s">
        <v>45</v>
      </c>
    </row>
    <row r="9" spans="1:15" ht="15" x14ac:dyDescent="0.2">
      <c r="A9" s="185">
        <v>1</v>
      </c>
      <c r="B9" s="185">
        <v>2</v>
      </c>
      <c r="C9" s="185">
        <v>3</v>
      </c>
      <c r="D9" s="185">
        <v>4</v>
      </c>
      <c r="E9" s="185">
        <v>5</v>
      </c>
      <c r="F9" s="185">
        <v>6</v>
      </c>
      <c r="G9" s="185">
        <v>7</v>
      </c>
      <c r="H9" s="185">
        <v>8</v>
      </c>
    </row>
    <row r="10" spans="1:15" x14ac:dyDescent="0.2">
      <c r="A10" s="344">
        <v>1</v>
      </c>
      <c r="B10" s="345" t="s">
        <v>900</v>
      </c>
      <c r="C10" s="9">
        <f>'AT-3'!F9</f>
        <v>508</v>
      </c>
      <c r="D10" s="480">
        <v>192</v>
      </c>
      <c r="E10" s="480">
        <v>0</v>
      </c>
      <c r="F10" s="480">
        <v>316</v>
      </c>
      <c r="G10" s="173">
        <v>0</v>
      </c>
      <c r="H10" s="173">
        <f>C10-(D10+E10+F10+G10)</f>
        <v>0</v>
      </c>
    </row>
    <row r="11" spans="1:15" x14ac:dyDescent="0.2">
      <c r="A11" s="344">
        <v>2</v>
      </c>
      <c r="B11" s="345" t="s">
        <v>901</v>
      </c>
      <c r="C11" s="9">
        <f>'AT-3'!F10</f>
        <v>258</v>
      </c>
      <c r="D11" s="173">
        <v>2</v>
      </c>
      <c r="E11" s="480">
        <v>0</v>
      </c>
      <c r="F11" s="173">
        <v>256</v>
      </c>
      <c r="G11" s="173">
        <v>0</v>
      </c>
      <c r="H11" s="173">
        <f t="shared" ref="H11:H17" si="0">C11-(D11+E11+F11+G11)</f>
        <v>0</v>
      </c>
    </row>
    <row r="12" spans="1:15" x14ac:dyDescent="0.2">
      <c r="A12" s="344">
        <v>3</v>
      </c>
      <c r="B12" s="345" t="s">
        <v>902</v>
      </c>
      <c r="C12" s="9">
        <f>'AT-3'!F11</f>
        <v>174</v>
      </c>
      <c r="D12" s="173">
        <v>89</v>
      </c>
      <c r="E12" s="480">
        <v>0</v>
      </c>
      <c r="F12" s="173">
        <v>85</v>
      </c>
      <c r="G12" s="173">
        <v>0</v>
      </c>
      <c r="H12" s="173">
        <f t="shared" si="0"/>
        <v>0</v>
      </c>
    </row>
    <row r="13" spans="1:15" x14ac:dyDescent="0.2">
      <c r="A13" s="344">
        <v>4</v>
      </c>
      <c r="B13" s="345" t="s">
        <v>903</v>
      </c>
      <c r="C13" s="9">
        <f>'AT-3'!F12</f>
        <v>414</v>
      </c>
      <c r="D13" s="173">
        <v>63</v>
      </c>
      <c r="E13" s="480">
        <v>0</v>
      </c>
      <c r="F13" s="173">
        <v>351</v>
      </c>
      <c r="G13" s="173">
        <v>0</v>
      </c>
      <c r="H13" s="173">
        <f t="shared" si="0"/>
        <v>0</v>
      </c>
    </row>
    <row r="14" spans="1:15" x14ac:dyDescent="0.2">
      <c r="A14" s="344">
        <v>5</v>
      </c>
      <c r="B14" s="345" t="s">
        <v>904</v>
      </c>
      <c r="C14" s="9">
        <f>'AT-3'!F13</f>
        <v>544</v>
      </c>
      <c r="D14" s="173">
        <v>63</v>
      </c>
      <c r="E14" s="173">
        <v>0</v>
      </c>
      <c r="F14" s="173">
        <v>481</v>
      </c>
      <c r="G14" s="173">
        <v>0</v>
      </c>
      <c r="H14" s="173">
        <f t="shared" si="0"/>
        <v>0</v>
      </c>
    </row>
    <row r="15" spans="1:15" x14ac:dyDescent="0.2">
      <c r="A15" s="344">
        <v>6</v>
      </c>
      <c r="B15" s="345" t="s">
        <v>905</v>
      </c>
      <c r="C15" s="9">
        <f>'AT-3'!F14</f>
        <v>277</v>
      </c>
      <c r="D15" s="173">
        <v>1</v>
      </c>
      <c r="E15" s="480">
        <v>0</v>
      </c>
      <c r="F15" s="173">
        <v>276</v>
      </c>
      <c r="G15" s="173">
        <v>0</v>
      </c>
      <c r="H15" s="173">
        <f t="shared" si="0"/>
        <v>0</v>
      </c>
    </row>
    <row r="16" spans="1:15" x14ac:dyDescent="0.2">
      <c r="A16" s="344">
        <v>7</v>
      </c>
      <c r="B16" s="345" t="s">
        <v>907</v>
      </c>
      <c r="C16" s="9">
        <f>'AT-3'!F15</f>
        <v>142</v>
      </c>
      <c r="D16" s="173">
        <v>85</v>
      </c>
      <c r="E16" s="480">
        <v>0</v>
      </c>
      <c r="F16" s="173">
        <v>57</v>
      </c>
      <c r="G16" s="173">
        <v>0</v>
      </c>
      <c r="H16" s="173">
        <f t="shared" si="0"/>
        <v>0</v>
      </c>
    </row>
    <row r="17" spans="1:23" x14ac:dyDescent="0.2">
      <c r="A17" s="344">
        <v>8</v>
      </c>
      <c r="B17" s="345" t="s">
        <v>906</v>
      </c>
      <c r="C17" s="9">
        <f>'AT-3'!F16</f>
        <v>194</v>
      </c>
      <c r="D17" s="173">
        <v>89</v>
      </c>
      <c r="E17" s="480">
        <v>0</v>
      </c>
      <c r="F17" s="173">
        <v>105</v>
      </c>
      <c r="G17" s="173">
        <v>0</v>
      </c>
      <c r="H17" s="173">
        <f t="shared" si="0"/>
        <v>0</v>
      </c>
    </row>
    <row r="18" spans="1:23" ht="15" customHeight="1" x14ac:dyDescent="0.2">
      <c r="A18" s="133" t="s">
        <v>17</v>
      </c>
      <c r="B18" s="133"/>
      <c r="C18" s="133">
        <f t="shared" ref="C18:H18" si="1">SUM(C10:C17)</f>
        <v>2511</v>
      </c>
      <c r="D18" s="133">
        <f t="shared" si="1"/>
        <v>584</v>
      </c>
      <c r="E18" s="133">
        <f t="shared" si="1"/>
        <v>0</v>
      </c>
      <c r="F18" s="133">
        <f t="shared" si="1"/>
        <v>1927</v>
      </c>
      <c r="G18" s="133">
        <f t="shared" si="1"/>
        <v>0</v>
      </c>
      <c r="H18" s="133">
        <f t="shared" si="1"/>
        <v>0</v>
      </c>
    </row>
    <row r="19" spans="1:23" ht="15" customHeight="1" x14ac:dyDescent="0.2">
      <c r="A19" s="175"/>
      <c r="B19" s="175"/>
      <c r="C19" s="175"/>
      <c r="D19" s="625">
        <f>D18/C18</f>
        <v>0.23257666268418956</v>
      </c>
      <c r="E19" s="176"/>
      <c r="F19" s="659">
        <f>F18/C18</f>
        <v>0.76742333731581047</v>
      </c>
      <c r="G19" s="176"/>
      <c r="H19" s="176"/>
    </row>
    <row r="20" spans="1:23" ht="15" customHeight="1" x14ac:dyDescent="0.2">
      <c r="A20" s="175"/>
      <c r="B20" s="175"/>
      <c r="C20" s="175"/>
      <c r="D20" s="548"/>
      <c r="E20" s="548"/>
      <c r="F20" s="548"/>
      <c r="G20" s="548"/>
      <c r="H20" s="548"/>
    </row>
    <row r="21" spans="1:23" ht="15" customHeight="1" x14ac:dyDescent="0.2">
      <c r="A21" s="175"/>
      <c r="B21" s="175"/>
      <c r="C21" s="175"/>
      <c r="D21" s="548"/>
      <c r="E21" s="548"/>
      <c r="F21" s="548"/>
      <c r="G21" s="548"/>
      <c r="H21" s="548"/>
    </row>
    <row r="22" spans="1:23" ht="15" customHeight="1" x14ac:dyDescent="0.2">
      <c r="A22" s="175"/>
      <c r="B22" s="175"/>
      <c r="C22" s="175"/>
      <c r="D22" s="176"/>
      <c r="E22" s="176"/>
      <c r="F22" s="176"/>
      <c r="G22" s="176"/>
      <c r="H22" s="176"/>
    </row>
    <row r="23" spans="1:23" ht="12.75" customHeight="1" x14ac:dyDescent="0.2">
      <c r="A23" s="452"/>
      <c r="B23" s="452"/>
      <c r="C23" s="452"/>
      <c r="D23" s="452"/>
      <c r="E23"/>
      <c r="F23"/>
      <c r="G23" s="359" t="s">
        <v>912</v>
      </c>
      <c r="H23"/>
      <c r="I23" s="452"/>
      <c r="J23" s="452"/>
      <c r="K23" s="452"/>
      <c r="L23" s="452"/>
      <c r="M23" s="452"/>
      <c r="N23" s="452"/>
      <c r="O23" s="452"/>
      <c r="P23" s="452"/>
      <c r="Q23" s="545"/>
      <c r="R23" s="545"/>
    </row>
    <row r="24" spans="1:23" ht="12.75" customHeight="1" x14ac:dyDescent="0.2">
      <c r="A24" s="14" t="s">
        <v>12</v>
      </c>
      <c r="B24" s="14"/>
      <c r="C24" s="452"/>
      <c r="D24" s="452"/>
      <c r="E24"/>
      <c r="F24"/>
      <c r="G24" s="359" t="s">
        <v>913</v>
      </c>
      <c r="H24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</row>
    <row r="25" spans="1:23" x14ac:dyDescent="0.2">
      <c r="A25" s="14"/>
      <c r="B25" s="14"/>
      <c r="C25" s="14"/>
      <c r="D25" s="14"/>
      <c r="E25"/>
      <c r="F25"/>
      <c r="G25" s="359" t="s">
        <v>914</v>
      </c>
      <c r="H25"/>
      <c r="I25" s="539"/>
      <c r="J25" s="14"/>
      <c r="K25" s="14"/>
      <c r="L25" s="14"/>
      <c r="Q25" s="14"/>
      <c r="R25" s="14"/>
    </row>
    <row r="26" spans="1:23" x14ac:dyDescent="0.2">
      <c r="D26"/>
      <c r="E26"/>
      <c r="F26" s="549" t="s">
        <v>82</v>
      </c>
      <c r="G26"/>
      <c r="H26"/>
    </row>
    <row r="27" spans="1:23" x14ac:dyDescent="0.2">
      <c r="C27" s="251"/>
      <c r="F27"/>
      <c r="G27"/>
      <c r="H27"/>
    </row>
  </sheetData>
  <mergeCells count="10">
    <mergeCell ref="A2:H2"/>
    <mergeCell ref="A3:H3"/>
    <mergeCell ref="A5:H5"/>
    <mergeCell ref="D7:H7"/>
    <mergeCell ref="A6:B6"/>
    <mergeCell ref="N6:O6"/>
    <mergeCell ref="A7:A8"/>
    <mergeCell ref="B7:B8"/>
    <mergeCell ref="C7:C8"/>
    <mergeCell ref="F6:H6"/>
  </mergeCells>
  <printOptions horizontalCentered="1"/>
  <pageMargins left="0.70866141732283472" right="0.70866141732283472" top="1.74" bottom="0" header="0.31496062992125984" footer="0.31496062992125984"/>
  <pageSetup paperSize="9" orientation="landscape" r:id="rId1"/>
  <colBreaks count="1" manualBreakCount="1">
    <brk id="8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zoomScaleNormal="100" zoomScaleSheetLayoutView="90" workbookViewId="0">
      <selection activeCell="D18" sqref="D18"/>
    </sheetView>
  </sheetViews>
  <sheetFormatPr defaultRowHeight="12.75" x14ac:dyDescent="0.2"/>
  <cols>
    <col min="2" max="2" width="10.140625" customWidth="1"/>
    <col min="3" max="3" width="16.7109375" customWidth="1"/>
    <col min="4" max="4" width="9.42578125" customWidth="1"/>
    <col min="5" max="5" width="9" customWidth="1"/>
    <col min="6" max="6" width="11.5703125" customWidth="1"/>
    <col min="7" max="8" width="10.42578125" customWidth="1"/>
    <col min="9" max="10" width="10.42578125" style="251" customWidth="1"/>
    <col min="11" max="11" width="10.5703125" customWidth="1"/>
    <col min="12" max="12" width="10.42578125" customWidth="1"/>
    <col min="13" max="13" width="11.5703125" customWidth="1"/>
    <col min="14" max="14" width="13" customWidth="1"/>
  </cols>
  <sheetData>
    <row r="1" spans="1:15" ht="18" x14ac:dyDescent="0.35">
      <c r="A1" s="792" t="s">
        <v>0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208" t="s">
        <v>513</v>
      </c>
    </row>
    <row r="2" spans="1:15" ht="21" x14ac:dyDescent="0.35">
      <c r="A2" s="791" t="s">
        <v>740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</row>
    <row r="3" spans="1:15" ht="15" x14ac:dyDescent="0.3">
      <c r="A3" s="170"/>
      <c r="B3" s="170"/>
      <c r="C3" s="170"/>
      <c r="D3" s="170"/>
      <c r="E3" s="170"/>
      <c r="F3" s="170"/>
      <c r="G3" s="170"/>
      <c r="H3" s="170"/>
      <c r="I3" s="250"/>
      <c r="J3" s="250"/>
    </row>
    <row r="4" spans="1:15" ht="18" x14ac:dyDescent="0.35">
      <c r="A4" s="792" t="s">
        <v>512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</row>
    <row r="5" spans="1:15" ht="15" x14ac:dyDescent="0.3">
      <c r="A5" s="722" t="s">
        <v>970</v>
      </c>
      <c r="B5" s="722"/>
      <c r="C5" s="171"/>
      <c r="D5" s="171"/>
      <c r="E5" s="171"/>
      <c r="F5" s="171"/>
      <c r="G5" s="171"/>
      <c r="H5" s="170"/>
      <c r="I5" s="250"/>
      <c r="J5" s="250"/>
      <c r="L5" s="902" t="s">
        <v>829</v>
      </c>
      <c r="M5" s="902"/>
      <c r="N5" s="902"/>
    </row>
    <row r="6" spans="1:15" ht="28.5" customHeight="1" x14ac:dyDescent="0.2">
      <c r="A6" s="900" t="s">
        <v>2</v>
      </c>
      <c r="B6" s="900" t="s">
        <v>34</v>
      </c>
      <c r="C6" s="782" t="s">
        <v>398</v>
      </c>
      <c r="D6" s="803" t="s">
        <v>446</v>
      </c>
      <c r="E6" s="803"/>
      <c r="F6" s="803"/>
      <c r="G6" s="803"/>
      <c r="H6" s="804"/>
      <c r="I6" s="783" t="s">
        <v>538</v>
      </c>
      <c r="J6" s="783" t="s">
        <v>539</v>
      </c>
      <c r="K6" s="894" t="s">
        <v>492</v>
      </c>
      <c r="L6" s="894"/>
      <c r="M6" s="894"/>
      <c r="N6" s="894"/>
    </row>
    <row r="7" spans="1:15" ht="39" customHeight="1" x14ac:dyDescent="0.2">
      <c r="A7" s="901"/>
      <c r="B7" s="901"/>
      <c r="C7" s="782"/>
      <c r="D7" s="541" t="s">
        <v>445</v>
      </c>
      <c r="E7" s="541" t="s">
        <v>399</v>
      </c>
      <c r="F7" s="540" t="s">
        <v>400</v>
      </c>
      <c r="G7" s="541" t="s">
        <v>401</v>
      </c>
      <c r="H7" s="541" t="s">
        <v>45</v>
      </c>
      <c r="I7" s="783"/>
      <c r="J7" s="783"/>
      <c r="K7" s="552" t="s">
        <v>402</v>
      </c>
      <c r="L7" s="542" t="s">
        <v>493</v>
      </c>
      <c r="M7" s="541" t="s">
        <v>403</v>
      </c>
      <c r="N7" s="542" t="s">
        <v>404</v>
      </c>
    </row>
    <row r="8" spans="1:15" ht="15" x14ac:dyDescent="0.2">
      <c r="A8" s="400" t="s">
        <v>257</v>
      </c>
      <c r="B8" s="400" t="s">
        <v>258</v>
      </c>
      <c r="C8" s="400" t="s">
        <v>259</v>
      </c>
      <c r="D8" s="400" t="s">
        <v>260</v>
      </c>
      <c r="E8" s="400" t="s">
        <v>261</v>
      </c>
      <c r="F8" s="400" t="s">
        <v>262</v>
      </c>
      <c r="G8" s="400" t="s">
        <v>263</v>
      </c>
      <c r="H8" s="400" t="s">
        <v>264</v>
      </c>
      <c r="I8" s="566" t="s">
        <v>283</v>
      </c>
      <c r="J8" s="566" t="s">
        <v>284</v>
      </c>
      <c r="K8" s="400" t="s">
        <v>285</v>
      </c>
      <c r="L8" s="400" t="s">
        <v>313</v>
      </c>
      <c r="M8" s="400" t="s">
        <v>314</v>
      </c>
      <c r="N8" s="400" t="s">
        <v>315</v>
      </c>
    </row>
    <row r="9" spans="1:15" ht="15" x14ac:dyDescent="0.2">
      <c r="A9" s="344">
        <v>1</v>
      </c>
      <c r="B9" s="345" t="s">
        <v>900</v>
      </c>
      <c r="C9" s="143">
        <f>'AT-3'!F9</f>
        <v>508</v>
      </c>
      <c r="D9" s="143">
        <v>43</v>
      </c>
      <c r="E9" s="143">
        <v>276</v>
      </c>
      <c r="F9" s="143">
        <v>0</v>
      </c>
      <c r="G9" s="143">
        <v>0</v>
      </c>
      <c r="H9" s="598">
        <f>C9-(D9+E9+F9+G9)</f>
        <v>189</v>
      </c>
      <c r="I9" s="262">
        <v>0</v>
      </c>
      <c r="J9" s="444">
        <v>508</v>
      </c>
      <c r="K9" s="443">
        <v>508</v>
      </c>
      <c r="L9" s="512">
        <v>155</v>
      </c>
      <c r="M9" s="443">
        <v>192</v>
      </c>
      <c r="N9" s="443">
        <v>508</v>
      </c>
    </row>
    <row r="10" spans="1:15" ht="15" x14ac:dyDescent="0.2">
      <c r="A10" s="344">
        <v>2</v>
      </c>
      <c r="B10" s="345" t="s">
        <v>901</v>
      </c>
      <c r="C10" s="593">
        <f>'AT-3'!F10</f>
        <v>258</v>
      </c>
      <c r="D10" s="143">
        <v>27</v>
      </c>
      <c r="E10" s="143">
        <v>43</v>
      </c>
      <c r="F10" s="143">
        <v>0</v>
      </c>
      <c r="G10" s="143">
        <v>0</v>
      </c>
      <c r="H10" s="598">
        <f t="shared" ref="H10:H16" si="0">C10-(D10+E10+F10+G10)</f>
        <v>188</v>
      </c>
      <c r="I10" s="262">
        <v>0</v>
      </c>
      <c r="J10" s="444">
        <v>258</v>
      </c>
      <c r="K10" s="443">
        <v>188</v>
      </c>
      <c r="L10" s="443">
        <v>13</v>
      </c>
      <c r="M10" s="443">
        <v>7</v>
      </c>
      <c r="N10" s="443">
        <v>258</v>
      </c>
    </row>
    <row r="11" spans="1:15" ht="15" x14ac:dyDescent="0.2">
      <c r="A11" s="344">
        <v>4</v>
      </c>
      <c r="B11" s="345" t="s">
        <v>902</v>
      </c>
      <c r="C11" s="593">
        <f>'AT-3'!F11</f>
        <v>174</v>
      </c>
      <c r="D11" s="143">
        <v>9</v>
      </c>
      <c r="E11" s="143">
        <v>109</v>
      </c>
      <c r="F11" s="143">
        <v>0</v>
      </c>
      <c r="G11" s="143">
        <v>0</v>
      </c>
      <c r="H11" s="598">
        <f t="shared" si="0"/>
        <v>56</v>
      </c>
      <c r="I11" s="262">
        <v>7</v>
      </c>
      <c r="J11" s="444">
        <v>174</v>
      </c>
      <c r="K11" s="443">
        <v>174</v>
      </c>
      <c r="L11" s="443">
        <v>0</v>
      </c>
      <c r="M11" s="443">
        <v>0</v>
      </c>
      <c r="N11" s="443">
        <f t="shared" ref="N11:N16" si="1">J11</f>
        <v>174</v>
      </c>
    </row>
    <row r="12" spans="1:15" ht="15" x14ac:dyDescent="0.2">
      <c r="A12" s="344">
        <v>5</v>
      </c>
      <c r="B12" s="345" t="s">
        <v>903</v>
      </c>
      <c r="C12" s="593">
        <f>'AT-3'!F12</f>
        <v>414</v>
      </c>
      <c r="D12" s="344">
        <v>47</v>
      </c>
      <c r="E12" s="344">
        <v>19</v>
      </c>
      <c r="F12" s="344">
        <v>0</v>
      </c>
      <c r="G12" s="344">
        <v>0</v>
      </c>
      <c r="H12" s="598">
        <f t="shared" si="0"/>
        <v>348</v>
      </c>
      <c r="I12" s="481">
        <v>0</v>
      </c>
      <c r="J12" s="482">
        <f>C12</f>
        <v>414</v>
      </c>
      <c r="K12" s="483">
        <v>414</v>
      </c>
      <c r="L12" s="483">
        <v>0</v>
      </c>
      <c r="M12" s="483">
        <v>0</v>
      </c>
      <c r="N12" s="443">
        <f t="shared" si="1"/>
        <v>414</v>
      </c>
      <c r="O12" s="382"/>
    </row>
    <row r="13" spans="1:15" ht="15" x14ac:dyDescent="0.2">
      <c r="A13" s="344">
        <v>6</v>
      </c>
      <c r="B13" s="345" t="s">
        <v>904</v>
      </c>
      <c r="C13" s="593">
        <f>'AT-3'!F13</f>
        <v>544</v>
      </c>
      <c r="D13" s="344">
        <v>91</v>
      </c>
      <c r="E13" s="344">
        <v>143</v>
      </c>
      <c r="F13" s="344">
        <v>0</v>
      </c>
      <c r="G13" s="344">
        <v>0</v>
      </c>
      <c r="H13" s="598">
        <f t="shared" si="0"/>
        <v>310</v>
      </c>
      <c r="I13" s="344">
        <v>0</v>
      </c>
      <c r="J13" s="344">
        <v>544</v>
      </c>
      <c r="K13" s="344">
        <v>544</v>
      </c>
      <c r="L13" s="344">
        <v>43</v>
      </c>
      <c r="M13" s="344">
        <v>20</v>
      </c>
      <c r="N13" s="443">
        <f t="shared" si="1"/>
        <v>544</v>
      </c>
      <c r="O13" s="382"/>
    </row>
    <row r="14" spans="1:15" ht="15" x14ac:dyDescent="0.2">
      <c r="A14" s="344">
        <v>7</v>
      </c>
      <c r="B14" s="345" t="s">
        <v>905</v>
      </c>
      <c r="C14" s="593">
        <f>'AT-3'!F14</f>
        <v>277</v>
      </c>
      <c r="D14" s="344">
        <v>12</v>
      </c>
      <c r="E14" s="344">
        <v>109</v>
      </c>
      <c r="F14" s="344">
        <v>0</v>
      </c>
      <c r="G14" s="344">
        <v>0</v>
      </c>
      <c r="H14" s="598">
        <f t="shared" si="0"/>
        <v>156</v>
      </c>
      <c r="I14" s="481">
        <v>0</v>
      </c>
      <c r="J14" s="482">
        <f t="shared" ref="J14:J16" si="2">C14</f>
        <v>277</v>
      </c>
      <c r="K14" s="483">
        <v>277</v>
      </c>
      <c r="L14" s="483">
        <v>20</v>
      </c>
      <c r="M14" s="483">
        <v>15</v>
      </c>
      <c r="N14" s="443">
        <f t="shared" si="1"/>
        <v>277</v>
      </c>
      <c r="O14" s="382"/>
    </row>
    <row r="15" spans="1:15" ht="15" x14ac:dyDescent="0.2">
      <c r="A15" s="344">
        <v>9</v>
      </c>
      <c r="B15" s="345" t="s">
        <v>907</v>
      </c>
      <c r="C15" s="593">
        <f>'AT-3'!F15</f>
        <v>142</v>
      </c>
      <c r="D15" s="344">
        <v>11</v>
      </c>
      <c r="E15" s="344">
        <v>86</v>
      </c>
      <c r="F15" s="344">
        <v>0</v>
      </c>
      <c r="G15" s="344">
        <v>0</v>
      </c>
      <c r="H15" s="598">
        <f t="shared" si="0"/>
        <v>45</v>
      </c>
      <c r="I15" s="481">
        <v>0</v>
      </c>
      <c r="J15" s="482">
        <f t="shared" si="2"/>
        <v>142</v>
      </c>
      <c r="K15" s="344">
        <v>142</v>
      </c>
      <c r="L15" s="344">
        <v>0</v>
      </c>
      <c r="M15" s="344">
        <v>0</v>
      </c>
      <c r="N15" s="443">
        <f t="shared" si="1"/>
        <v>142</v>
      </c>
      <c r="O15" s="382"/>
    </row>
    <row r="16" spans="1:15" ht="15" x14ac:dyDescent="0.2">
      <c r="A16" s="344">
        <v>10</v>
      </c>
      <c r="B16" s="345" t="s">
        <v>906</v>
      </c>
      <c r="C16" s="593">
        <f>'AT-3'!F16</f>
        <v>194</v>
      </c>
      <c r="D16" s="344">
        <v>12</v>
      </c>
      <c r="E16" s="344">
        <v>0</v>
      </c>
      <c r="F16" s="344">
        <v>0</v>
      </c>
      <c r="G16" s="344">
        <v>0</v>
      </c>
      <c r="H16" s="598">
        <f t="shared" si="0"/>
        <v>182</v>
      </c>
      <c r="I16" s="481">
        <v>0</v>
      </c>
      <c r="J16" s="482">
        <f t="shared" si="2"/>
        <v>194</v>
      </c>
      <c r="K16" s="344">
        <v>194</v>
      </c>
      <c r="L16" s="344">
        <v>0</v>
      </c>
      <c r="M16" s="344">
        <v>0</v>
      </c>
      <c r="N16" s="443">
        <f t="shared" si="1"/>
        <v>194</v>
      </c>
      <c r="O16" s="382"/>
    </row>
    <row r="17" spans="1:29" x14ac:dyDescent="0.2">
      <c r="A17" s="25" t="s">
        <v>17</v>
      </c>
      <c r="B17" s="9"/>
      <c r="C17" s="434">
        <f t="shared" ref="C17:N17" si="3">SUM(C9:C16)</f>
        <v>2511</v>
      </c>
      <c r="D17" s="434">
        <f t="shared" si="3"/>
        <v>252</v>
      </c>
      <c r="E17" s="434">
        <f t="shared" si="3"/>
        <v>785</v>
      </c>
      <c r="F17" s="434">
        <f t="shared" si="3"/>
        <v>0</v>
      </c>
      <c r="G17" s="434">
        <f t="shared" si="3"/>
        <v>0</v>
      </c>
      <c r="H17" s="434">
        <f t="shared" si="3"/>
        <v>1474</v>
      </c>
      <c r="I17" s="434">
        <f t="shared" si="3"/>
        <v>7</v>
      </c>
      <c r="J17" s="434">
        <f t="shared" si="3"/>
        <v>2511</v>
      </c>
      <c r="K17" s="434">
        <f t="shared" si="3"/>
        <v>2441</v>
      </c>
      <c r="L17" s="434">
        <f t="shared" si="3"/>
        <v>231</v>
      </c>
      <c r="M17" s="434">
        <f t="shared" si="3"/>
        <v>234</v>
      </c>
      <c r="N17" s="434">
        <f t="shared" si="3"/>
        <v>2511</v>
      </c>
    </row>
    <row r="18" spans="1:29" x14ac:dyDescent="0.2">
      <c r="A18" s="26"/>
      <c r="B18" s="12"/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</row>
    <row r="19" spans="1:29" x14ac:dyDescent="0.2">
      <c r="A19" s="26"/>
      <c r="B19" s="12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</row>
    <row r="20" spans="1:29" x14ac:dyDescent="0.2">
      <c r="A20" s="26"/>
      <c r="B20" s="12"/>
      <c r="C20" s="563"/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</row>
    <row r="21" spans="1:29" x14ac:dyDescent="0.2">
      <c r="A21" s="26"/>
      <c r="B21" s="12"/>
      <c r="C21" s="563"/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</row>
    <row r="22" spans="1:29" x14ac:dyDescent="0.2">
      <c r="A22" s="26"/>
      <c r="B22" s="12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</row>
    <row r="25" spans="1:29" ht="12.75" customHeight="1" x14ac:dyDescent="0.2">
      <c r="A25" s="452"/>
      <c r="B25" s="452"/>
      <c r="C25" s="452"/>
      <c r="D25" s="452"/>
      <c r="E25" s="452"/>
      <c r="F25" s="452"/>
      <c r="G25" s="452"/>
      <c r="H25" s="452"/>
      <c r="I25" s="452"/>
      <c r="J25" s="452"/>
      <c r="M25" s="359" t="s">
        <v>912</v>
      </c>
      <c r="O25" s="452"/>
      <c r="P25" s="452"/>
      <c r="Q25" s="452"/>
      <c r="R25" s="452"/>
      <c r="S25" s="452"/>
      <c r="T25" s="452"/>
      <c r="U25" s="452"/>
      <c r="V25" s="452"/>
      <c r="W25" s="545"/>
      <c r="X25" s="545"/>
    </row>
    <row r="26" spans="1:29" ht="12.75" customHeight="1" x14ac:dyDescent="0.2">
      <c r="A26" s="14" t="s">
        <v>12</v>
      </c>
      <c r="B26" s="14"/>
      <c r="C26" s="14"/>
      <c r="D26" s="14"/>
      <c r="E26" s="14"/>
      <c r="F26" s="14"/>
      <c r="G26" s="14"/>
      <c r="H26" s="14"/>
      <c r="I26" s="452"/>
      <c r="J26" s="452"/>
      <c r="M26" s="359" t="s">
        <v>913</v>
      </c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46"/>
    </row>
    <row r="27" spans="1:29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M27" s="359" t="s">
        <v>914</v>
      </c>
      <c r="O27" s="539"/>
      <c r="P27" s="14"/>
      <c r="Q27" s="14"/>
      <c r="R27" s="14"/>
      <c r="W27" s="14"/>
      <c r="X27" s="14"/>
    </row>
    <row r="28" spans="1:29" x14ac:dyDescent="0.2">
      <c r="I28"/>
      <c r="J28"/>
      <c r="L28" s="549" t="s">
        <v>82</v>
      </c>
    </row>
  </sheetData>
  <mergeCells count="12">
    <mergeCell ref="A1:M1"/>
    <mergeCell ref="A2:N2"/>
    <mergeCell ref="A4:N4"/>
    <mergeCell ref="D6:H6"/>
    <mergeCell ref="C6:C7"/>
    <mergeCell ref="A6:A7"/>
    <mergeCell ref="B6:B7"/>
    <mergeCell ref="K6:N6"/>
    <mergeCell ref="L5:N5"/>
    <mergeCell ref="I6:I7"/>
    <mergeCell ref="J6:J7"/>
    <mergeCell ref="A5:B5"/>
  </mergeCells>
  <printOptions horizontalCentered="1"/>
  <pageMargins left="0.70866141732283472" right="0.70866141732283472" top="1.91" bottom="0" header="0.31496062992125984" footer="0.31496062992125984"/>
  <pageSetup paperSize="9" scale="8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opLeftCell="C2" zoomScaleNormal="100" zoomScaleSheetLayoutView="120" workbookViewId="0">
      <selection activeCell="G17" sqref="G17"/>
    </sheetView>
  </sheetViews>
  <sheetFormatPr defaultRowHeight="12.75" x14ac:dyDescent="0.2"/>
  <cols>
    <col min="1" max="1" width="8.28515625" customWidth="1"/>
    <col min="2" max="2" width="23.5703125" customWidth="1"/>
    <col min="3" max="3" width="16.7109375" customWidth="1"/>
    <col min="4" max="4" width="12.5703125" customWidth="1"/>
    <col min="5" max="5" width="13" customWidth="1"/>
    <col min="6" max="6" width="14.7109375" customWidth="1"/>
    <col min="7" max="7" width="13.5703125" customWidth="1"/>
    <col min="8" max="8" width="15.5703125" customWidth="1"/>
  </cols>
  <sheetData>
    <row r="1" spans="1:8" ht="18" x14ac:dyDescent="0.35">
      <c r="A1" s="792" t="s">
        <v>0</v>
      </c>
      <c r="B1" s="792"/>
      <c r="C1" s="792"/>
      <c r="D1" s="792"/>
      <c r="E1" s="792"/>
      <c r="F1" s="792"/>
      <c r="G1" s="792"/>
      <c r="H1" s="208" t="s">
        <v>515</v>
      </c>
    </row>
    <row r="2" spans="1:8" ht="21" x14ac:dyDescent="0.35">
      <c r="A2" s="791" t="s">
        <v>740</v>
      </c>
      <c r="B2" s="791"/>
      <c r="C2" s="791"/>
      <c r="D2" s="791"/>
      <c r="E2" s="791"/>
      <c r="F2" s="791"/>
      <c r="G2" s="791"/>
      <c r="H2" s="791"/>
    </row>
    <row r="3" spans="1:8" ht="15" x14ac:dyDescent="0.3">
      <c r="A3" s="170"/>
      <c r="B3" s="170"/>
      <c r="C3" s="170"/>
      <c r="D3" s="170"/>
      <c r="E3" s="170"/>
      <c r="F3" s="170"/>
      <c r="G3" s="170"/>
    </row>
    <row r="4" spans="1:8" ht="18" x14ac:dyDescent="0.35">
      <c r="A4" s="792" t="s">
        <v>514</v>
      </c>
      <c r="B4" s="792"/>
      <c r="C4" s="792"/>
      <c r="D4" s="792"/>
      <c r="E4" s="792"/>
      <c r="F4" s="792"/>
      <c r="G4" s="792"/>
      <c r="H4" s="792"/>
    </row>
    <row r="5" spans="1:8" ht="15" x14ac:dyDescent="0.3">
      <c r="A5" s="722" t="s">
        <v>970</v>
      </c>
      <c r="B5" s="722"/>
      <c r="C5" s="171"/>
      <c r="D5" s="171"/>
      <c r="E5" s="171"/>
      <c r="F5" s="171"/>
      <c r="G5" s="870" t="s">
        <v>829</v>
      </c>
      <c r="H5" s="870"/>
    </row>
    <row r="6" spans="1:8" ht="21.75" customHeight="1" x14ac:dyDescent="0.2">
      <c r="A6" s="872" t="s">
        <v>2</v>
      </c>
      <c r="B6" s="872" t="s">
        <v>494</v>
      </c>
      <c r="C6" s="716" t="s">
        <v>34</v>
      </c>
      <c r="D6" s="716" t="s">
        <v>499</v>
      </c>
      <c r="E6" s="716"/>
      <c r="F6" s="734" t="s">
        <v>500</v>
      </c>
      <c r="G6" s="734"/>
      <c r="H6" s="872" t="s">
        <v>223</v>
      </c>
    </row>
    <row r="7" spans="1:8" ht="25.5" customHeight="1" x14ac:dyDescent="0.2">
      <c r="A7" s="873"/>
      <c r="B7" s="873"/>
      <c r="C7" s="716"/>
      <c r="D7" s="5" t="s">
        <v>495</v>
      </c>
      <c r="E7" s="5" t="s">
        <v>496</v>
      </c>
      <c r="F7" s="61" t="s">
        <v>497</v>
      </c>
      <c r="G7" s="5" t="s">
        <v>498</v>
      </c>
      <c r="H7" s="873"/>
    </row>
    <row r="8" spans="1:8" ht="15" x14ac:dyDescent="0.2">
      <c r="A8" s="172" t="s">
        <v>257</v>
      </c>
      <c r="B8" s="172" t="s">
        <v>258</v>
      </c>
      <c r="C8" s="172" t="s">
        <v>259</v>
      </c>
      <c r="D8" s="172" t="s">
        <v>260</v>
      </c>
      <c r="E8" s="172" t="s">
        <v>261</v>
      </c>
      <c r="F8" s="172" t="s">
        <v>262</v>
      </c>
      <c r="G8" s="172" t="s">
        <v>263</v>
      </c>
      <c r="H8" s="172">
        <v>8</v>
      </c>
    </row>
    <row r="9" spans="1:8" ht="15" x14ac:dyDescent="0.2">
      <c r="A9" s="253">
        <v>1</v>
      </c>
      <c r="B9" s="172" t="s">
        <v>932</v>
      </c>
      <c r="C9" s="345" t="s">
        <v>900</v>
      </c>
      <c r="D9" s="329">
        <v>12</v>
      </c>
      <c r="E9" s="329">
        <v>12</v>
      </c>
      <c r="F9" s="329">
        <v>12</v>
      </c>
      <c r="G9" s="329">
        <v>0</v>
      </c>
      <c r="H9" s="172"/>
    </row>
    <row r="10" spans="1:8" ht="15" x14ac:dyDescent="0.2">
      <c r="A10" s="253">
        <v>2</v>
      </c>
      <c r="B10" s="172" t="s">
        <v>932</v>
      </c>
      <c r="C10" s="345" t="s">
        <v>901</v>
      </c>
      <c r="D10" s="329">
        <v>0</v>
      </c>
      <c r="E10" s="329">
        <v>0</v>
      </c>
      <c r="F10" s="329">
        <v>0</v>
      </c>
      <c r="G10" s="329">
        <v>0</v>
      </c>
      <c r="H10" s="172"/>
    </row>
    <row r="11" spans="1:8" ht="15" x14ac:dyDescent="0.2">
      <c r="A11" s="253">
        <v>3</v>
      </c>
      <c r="B11" s="172" t="s">
        <v>932</v>
      </c>
      <c r="C11" s="345" t="s">
        <v>902</v>
      </c>
      <c r="D11" s="329">
        <v>7</v>
      </c>
      <c r="E11" s="329">
        <v>6</v>
      </c>
      <c r="F11" s="329">
        <v>0</v>
      </c>
      <c r="G11" s="329">
        <v>6</v>
      </c>
      <c r="H11" s="172"/>
    </row>
    <row r="12" spans="1:8" ht="15" x14ac:dyDescent="0.2">
      <c r="A12" s="253">
        <v>4</v>
      </c>
      <c r="B12" s="172" t="s">
        <v>932</v>
      </c>
      <c r="C12" s="345" t="s">
        <v>903</v>
      </c>
      <c r="D12" s="329">
        <v>4</v>
      </c>
      <c r="E12" s="329">
        <v>4</v>
      </c>
      <c r="F12" s="329">
        <v>4</v>
      </c>
      <c r="G12" s="329">
        <v>0</v>
      </c>
      <c r="H12" s="172"/>
    </row>
    <row r="13" spans="1:8" ht="15" x14ac:dyDescent="0.2">
      <c r="A13" s="253">
        <v>5</v>
      </c>
      <c r="B13" s="172" t="s">
        <v>932</v>
      </c>
      <c r="C13" s="345" t="s">
        <v>904</v>
      </c>
      <c r="D13" s="329">
        <v>6</v>
      </c>
      <c r="E13" s="329">
        <v>6</v>
      </c>
      <c r="F13" s="329">
        <v>4</v>
      </c>
      <c r="G13" s="329">
        <v>2</v>
      </c>
      <c r="H13" s="172"/>
    </row>
    <row r="14" spans="1:8" ht="15" x14ac:dyDescent="0.2">
      <c r="A14" s="253">
        <v>6</v>
      </c>
      <c r="B14" s="172" t="s">
        <v>932</v>
      </c>
      <c r="C14" s="345" t="s">
        <v>905</v>
      </c>
      <c r="D14" s="329">
        <v>6</v>
      </c>
      <c r="E14" s="329">
        <v>6</v>
      </c>
      <c r="F14" s="329">
        <v>6</v>
      </c>
      <c r="G14" s="329">
        <v>0</v>
      </c>
      <c r="H14" s="172"/>
    </row>
    <row r="15" spans="1:8" ht="15" x14ac:dyDescent="0.2">
      <c r="A15" s="253">
        <v>7</v>
      </c>
      <c r="B15" s="172" t="s">
        <v>932</v>
      </c>
      <c r="C15" s="345" t="s">
        <v>907</v>
      </c>
      <c r="D15" s="329">
        <v>6</v>
      </c>
      <c r="E15" s="329">
        <v>6</v>
      </c>
      <c r="F15" s="329">
        <v>6</v>
      </c>
      <c r="G15" s="329">
        <v>0</v>
      </c>
      <c r="H15" s="9"/>
    </row>
    <row r="16" spans="1:8" ht="15" x14ac:dyDescent="0.2">
      <c r="A16" s="253">
        <v>8</v>
      </c>
      <c r="B16" s="172" t="s">
        <v>932</v>
      </c>
      <c r="C16" s="345" t="s">
        <v>906</v>
      </c>
      <c r="D16" s="329">
        <v>6</v>
      </c>
      <c r="E16" s="329">
        <v>6</v>
      </c>
      <c r="F16" s="329">
        <v>6</v>
      </c>
      <c r="G16" s="329">
        <v>0</v>
      </c>
      <c r="H16" s="9"/>
    </row>
    <row r="17" spans="1:23" x14ac:dyDescent="0.2">
      <c r="A17" s="25" t="s">
        <v>17</v>
      </c>
      <c r="B17" s="9"/>
      <c r="C17" s="9"/>
      <c r="D17" s="598">
        <f>SUM(D9:D16)</f>
        <v>47</v>
      </c>
      <c r="E17" s="598">
        <f t="shared" ref="E17:G17" si="0">SUM(E9:E16)</f>
        <v>46</v>
      </c>
      <c r="F17" s="598">
        <f t="shared" si="0"/>
        <v>38</v>
      </c>
      <c r="G17" s="655">
        <f t="shared" si="0"/>
        <v>8</v>
      </c>
      <c r="H17" s="9"/>
    </row>
    <row r="23" spans="1:23" ht="12.75" customHeight="1" x14ac:dyDescent="0.2">
      <c r="A23" s="452"/>
      <c r="B23" s="452"/>
      <c r="C23" s="452"/>
      <c r="D23" s="452"/>
      <c r="G23" s="359" t="s">
        <v>912</v>
      </c>
      <c r="I23" s="452"/>
      <c r="J23" s="452"/>
      <c r="K23" s="452"/>
      <c r="L23" s="452"/>
      <c r="M23" s="452"/>
      <c r="N23" s="452"/>
      <c r="O23" s="452"/>
      <c r="P23" s="452"/>
      <c r="Q23" s="545"/>
      <c r="R23" s="545"/>
    </row>
    <row r="24" spans="1:23" ht="12.75" customHeight="1" x14ac:dyDescent="0.2">
      <c r="A24" s="14" t="s">
        <v>12</v>
      </c>
      <c r="B24" s="14"/>
      <c r="C24" s="452"/>
      <c r="D24" s="452"/>
      <c r="G24" s="359" t="s">
        <v>913</v>
      </c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</row>
    <row r="25" spans="1:23" x14ac:dyDescent="0.2">
      <c r="A25" s="14"/>
      <c r="B25" s="14"/>
      <c r="C25" s="14"/>
      <c r="D25" s="14"/>
      <c r="G25" s="359" t="s">
        <v>914</v>
      </c>
      <c r="I25" s="539"/>
      <c r="J25" s="14"/>
      <c r="K25" s="14"/>
      <c r="L25" s="14"/>
      <c r="Q25" s="14"/>
      <c r="R25" s="14"/>
    </row>
    <row r="26" spans="1:23" x14ac:dyDescent="0.2">
      <c r="F26" s="549" t="s">
        <v>82</v>
      </c>
    </row>
  </sheetData>
  <mergeCells count="11">
    <mergeCell ref="A1:G1"/>
    <mergeCell ref="A6:A7"/>
    <mergeCell ref="B6:B7"/>
    <mergeCell ref="G5:H5"/>
    <mergeCell ref="C6:C7"/>
    <mergeCell ref="F6:G6"/>
    <mergeCell ref="D6:E6"/>
    <mergeCell ref="H6:H7"/>
    <mergeCell ref="A5:B5"/>
    <mergeCell ref="A2:H2"/>
    <mergeCell ref="A4:H4"/>
  </mergeCells>
  <printOptions horizontalCentered="1"/>
  <pageMargins left="0.70866141732283472" right="0.70866141732283472" top="1.95" bottom="0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zoomScale="85" zoomScaleNormal="85" zoomScaleSheetLayoutView="84" workbookViewId="0">
      <selection activeCell="J22" sqref="J22"/>
    </sheetView>
  </sheetViews>
  <sheetFormatPr defaultRowHeight="12.75" x14ac:dyDescent="0.2"/>
  <cols>
    <col min="1" max="1" width="6.42578125" customWidth="1"/>
    <col min="2" max="2" width="15.42578125" customWidth="1"/>
    <col min="3" max="3" width="15.28515625" customWidth="1"/>
    <col min="4" max="5" width="15.42578125" customWidth="1"/>
    <col min="6" max="9" width="15.7109375" customWidth="1"/>
    <col min="10" max="10" width="15.42578125" customWidth="1"/>
    <col min="11" max="11" width="20" customWidth="1"/>
    <col min="12" max="12" width="14.28515625" customWidth="1"/>
  </cols>
  <sheetData>
    <row r="1" spans="1:14" ht="18" x14ac:dyDescent="0.35">
      <c r="A1" s="792" t="s">
        <v>0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208" t="s">
        <v>517</v>
      </c>
    </row>
    <row r="2" spans="1:14" ht="21" x14ac:dyDescent="0.35">
      <c r="A2" s="791" t="s">
        <v>740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</row>
    <row r="3" spans="1:14" ht="15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4" ht="18" x14ac:dyDescent="0.35">
      <c r="A4" s="792" t="s">
        <v>516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</row>
    <row r="5" spans="1:14" ht="15" x14ac:dyDescent="0.3">
      <c r="A5" s="722" t="s">
        <v>970</v>
      </c>
      <c r="B5" s="722"/>
      <c r="C5" s="171"/>
      <c r="D5" s="171"/>
      <c r="E5" s="171"/>
      <c r="F5" s="171"/>
      <c r="G5" s="171"/>
      <c r="H5" s="171"/>
      <c r="I5" s="171"/>
      <c r="J5" s="871" t="s">
        <v>829</v>
      </c>
      <c r="K5" s="871"/>
      <c r="L5" s="871"/>
    </row>
    <row r="6" spans="1:14" ht="21.75" customHeight="1" x14ac:dyDescent="0.2">
      <c r="A6" s="872" t="s">
        <v>2</v>
      </c>
      <c r="B6" s="872" t="s">
        <v>34</v>
      </c>
      <c r="C6" s="699" t="s">
        <v>459</v>
      </c>
      <c r="D6" s="734"/>
      <c r="E6" s="700"/>
      <c r="F6" s="699" t="s">
        <v>465</v>
      </c>
      <c r="G6" s="734"/>
      <c r="H6" s="734"/>
      <c r="I6" s="700"/>
      <c r="J6" s="716" t="s">
        <v>467</v>
      </c>
      <c r="K6" s="716"/>
      <c r="L6" s="716"/>
    </row>
    <row r="7" spans="1:14" ht="29.25" customHeight="1" x14ac:dyDescent="0.2">
      <c r="A7" s="873"/>
      <c r="B7" s="873"/>
      <c r="C7" s="202" t="s">
        <v>213</v>
      </c>
      <c r="D7" s="202" t="s">
        <v>461</v>
      </c>
      <c r="E7" s="202" t="s">
        <v>466</v>
      </c>
      <c r="F7" s="202" t="s">
        <v>213</v>
      </c>
      <c r="G7" s="202" t="s">
        <v>460</v>
      </c>
      <c r="H7" s="202" t="s">
        <v>462</v>
      </c>
      <c r="I7" s="202" t="s">
        <v>466</v>
      </c>
      <c r="J7" s="5" t="s">
        <v>463</v>
      </c>
      <c r="K7" s="5" t="s">
        <v>464</v>
      </c>
      <c r="L7" s="202" t="s">
        <v>466</v>
      </c>
    </row>
    <row r="8" spans="1:14" ht="15" x14ac:dyDescent="0.2">
      <c r="A8" s="172" t="s">
        <v>257</v>
      </c>
      <c r="B8" s="172" t="s">
        <v>258</v>
      </c>
      <c r="C8" s="172" t="s">
        <v>259</v>
      </c>
      <c r="D8" s="172" t="s">
        <v>260</v>
      </c>
      <c r="E8" s="172" t="s">
        <v>261</v>
      </c>
      <c r="F8" s="172" t="s">
        <v>262</v>
      </c>
      <c r="G8" s="172" t="s">
        <v>263</v>
      </c>
      <c r="H8" s="172" t="s">
        <v>264</v>
      </c>
      <c r="I8" s="172" t="s">
        <v>283</v>
      </c>
      <c r="J8" s="172" t="s">
        <v>284</v>
      </c>
      <c r="K8" s="172" t="s">
        <v>285</v>
      </c>
      <c r="L8" s="172" t="s">
        <v>313</v>
      </c>
    </row>
    <row r="9" spans="1:14" ht="15" x14ac:dyDescent="0.2">
      <c r="A9" s="17">
        <v>1</v>
      </c>
      <c r="B9" s="345" t="s">
        <v>900</v>
      </c>
      <c r="C9" s="443">
        <v>0</v>
      </c>
      <c r="D9" s="443">
        <v>0</v>
      </c>
      <c r="E9" s="443">
        <v>0</v>
      </c>
      <c r="F9" s="443">
        <v>33</v>
      </c>
      <c r="G9" s="443">
        <v>771</v>
      </c>
      <c r="H9" s="443" t="s">
        <v>939</v>
      </c>
      <c r="I9" s="443">
        <v>18400</v>
      </c>
      <c r="J9" s="443">
        <v>89</v>
      </c>
      <c r="K9" s="443">
        <v>0</v>
      </c>
      <c r="L9" s="443">
        <v>89000</v>
      </c>
    </row>
    <row r="10" spans="1:14" ht="15" x14ac:dyDescent="0.2">
      <c r="A10" s="17">
        <v>2</v>
      </c>
      <c r="B10" s="345" t="s">
        <v>901</v>
      </c>
      <c r="C10" s="443">
        <v>0</v>
      </c>
      <c r="D10" s="443">
        <v>0</v>
      </c>
      <c r="E10" s="443">
        <v>0</v>
      </c>
      <c r="F10" s="443">
        <v>24</v>
      </c>
      <c r="G10" s="443">
        <v>250</v>
      </c>
      <c r="H10" s="443" t="s">
        <v>934</v>
      </c>
      <c r="I10" s="443">
        <v>7568</v>
      </c>
      <c r="J10" s="443">
        <v>30</v>
      </c>
      <c r="K10" s="443">
        <v>0</v>
      </c>
      <c r="L10" s="443">
        <v>6904</v>
      </c>
    </row>
    <row r="11" spans="1:14" ht="15" x14ac:dyDescent="0.2">
      <c r="A11" s="597">
        <v>3</v>
      </c>
      <c r="B11" s="345" t="s">
        <v>902</v>
      </c>
      <c r="C11" s="443">
        <v>0</v>
      </c>
      <c r="D11" s="443">
        <v>0</v>
      </c>
      <c r="E11" s="443">
        <v>0</v>
      </c>
      <c r="F11" s="443">
        <v>20</v>
      </c>
      <c r="G11" s="443">
        <v>460</v>
      </c>
      <c r="H11" s="443" t="s">
        <v>940</v>
      </c>
      <c r="I11" s="443">
        <v>3680</v>
      </c>
      <c r="J11" s="443">
        <v>0</v>
      </c>
      <c r="K11" s="443">
        <v>6</v>
      </c>
      <c r="L11" s="443">
        <v>9000</v>
      </c>
    </row>
    <row r="12" spans="1:14" ht="30" x14ac:dyDescent="0.2">
      <c r="A12" s="597">
        <v>4</v>
      </c>
      <c r="B12" s="345" t="s">
        <v>903</v>
      </c>
      <c r="C12" s="443">
        <v>0</v>
      </c>
      <c r="D12" s="443">
        <v>0</v>
      </c>
      <c r="E12" s="443">
        <v>0</v>
      </c>
      <c r="F12" s="443">
        <v>30</v>
      </c>
      <c r="G12" s="443">
        <v>627</v>
      </c>
      <c r="H12" s="443" t="s">
        <v>935</v>
      </c>
      <c r="I12" s="443">
        <f>G12*8</f>
        <v>5016</v>
      </c>
      <c r="J12" s="443">
        <v>46</v>
      </c>
      <c r="K12" s="443">
        <v>17</v>
      </c>
      <c r="L12" s="443">
        <f>(K12*5*300)+550</f>
        <v>26050</v>
      </c>
    </row>
    <row r="13" spans="1:14" ht="30" x14ac:dyDescent="0.2">
      <c r="A13" s="597">
        <v>5</v>
      </c>
      <c r="B13" s="345" t="s">
        <v>904</v>
      </c>
      <c r="C13" s="443">
        <v>4</v>
      </c>
      <c r="D13" s="443">
        <v>105</v>
      </c>
      <c r="E13" s="443">
        <v>10500</v>
      </c>
      <c r="F13" s="443">
        <v>103</v>
      </c>
      <c r="G13" s="443">
        <v>8049</v>
      </c>
      <c r="H13" s="443" t="s">
        <v>935</v>
      </c>
      <c r="I13" s="443">
        <v>56343</v>
      </c>
      <c r="J13" s="443">
        <v>88</v>
      </c>
      <c r="K13" s="443">
        <v>0</v>
      </c>
      <c r="L13" s="443">
        <v>80490</v>
      </c>
    </row>
    <row r="14" spans="1:14" ht="15" x14ac:dyDescent="0.2">
      <c r="A14" s="597">
        <v>6</v>
      </c>
      <c r="B14" s="345" t="s">
        <v>905</v>
      </c>
      <c r="C14" s="443">
        <v>50</v>
      </c>
      <c r="D14" s="443">
        <f>C14*25</f>
        <v>1250</v>
      </c>
      <c r="E14" s="443">
        <f>C14*2000</f>
        <v>100000</v>
      </c>
      <c r="F14" s="443">
        <v>50</v>
      </c>
      <c r="G14" s="443">
        <v>1250</v>
      </c>
      <c r="H14" s="443" t="s">
        <v>933</v>
      </c>
      <c r="I14" s="443">
        <v>10091</v>
      </c>
      <c r="J14" s="443">
        <v>200</v>
      </c>
      <c r="K14" s="443">
        <v>11</v>
      </c>
      <c r="L14" s="443">
        <f>(K14*5*300)+5600</f>
        <v>22100</v>
      </c>
    </row>
    <row r="15" spans="1:14" x14ac:dyDescent="0.2">
      <c r="A15" s="597">
        <v>7</v>
      </c>
      <c r="B15" s="345" t="s">
        <v>907</v>
      </c>
      <c r="C15" s="143">
        <v>0</v>
      </c>
      <c r="D15" s="143">
        <v>0</v>
      </c>
      <c r="E15" s="143">
        <v>0</v>
      </c>
      <c r="F15" s="143">
        <v>5</v>
      </c>
      <c r="G15" s="143">
        <v>105</v>
      </c>
      <c r="H15" s="143">
        <v>0</v>
      </c>
      <c r="I15" s="143">
        <v>13255</v>
      </c>
      <c r="J15" s="143">
        <v>15</v>
      </c>
      <c r="K15" s="143">
        <v>0</v>
      </c>
      <c r="L15" s="143">
        <v>13255</v>
      </c>
      <c r="N15" t="s">
        <v>11</v>
      </c>
    </row>
    <row r="16" spans="1:14" ht="30" x14ac:dyDescent="0.2">
      <c r="A16" s="597">
        <v>8</v>
      </c>
      <c r="B16" s="345" t="s">
        <v>906</v>
      </c>
      <c r="C16" s="143">
        <v>3</v>
      </c>
      <c r="D16" s="143">
        <v>119</v>
      </c>
      <c r="E16" s="143">
        <v>12000</v>
      </c>
      <c r="F16" s="143">
        <v>7</v>
      </c>
      <c r="G16" s="143">
        <v>328</v>
      </c>
      <c r="H16" s="443" t="s">
        <v>935</v>
      </c>
      <c r="I16" s="143">
        <v>8608</v>
      </c>
      <c r="J16" s="143">
        <v>5</v>
      </c>
      <c r="K16" s="143">
        <v>0</v>
      </c>
      <c r="L16" s="143">
        <f>J16*350</f>
        <v>1750</v>
      </c>
    </row>
    <row r="17" spans="1:27" x14ac:dyDescent="0.2">
      <c r="A17" s="3" t="s">
        <v>17</v>
      </c>
      <c r="B17" s="9"/>
      <c r="C17" s="598">
        <f t="shared" ref="C17:L17" si="0">SUM(C9:C16)</f>
        <v>57</v>
      </c>
      <c r="D17" s="598">
        <f t="shared" si="0"/>
        <v>1474</v>
      </c>
      <c r="E17" s="598">
        <f t="shared" si="0"/>
        <v>122500</v>
      </c>
      <c r="F17" s="598">
        <f t="shared" si="0"/>
        <v>272</v>
      </c>
      <c r="G17" s="598">
        <f t="shared" si="0"/>
        <v>11840</v>
      </c>
      <c r="H17" s="598">
        <f t="shared" si="0"/>
        <v>0</v>
      </c>
      <c r="I17" s="598">
        <f t="shared" si="0"/>
        <v>122961</v>
      </c>
      <c r="J17" s="598">
        <f t="shared" si="0"/>
        <v>473</v>
      </c>
      <c r="K17" s="598">
        <f t="shared" si="0"/>
        <v>34</v>
      </c>
      <c r="L17" s="598">
        <f t="shared" si="0"/>
        <v>248549</v>
      </c>
    </row>
    <row r="25" spans="1:27" ht="12.75" customHeight="1" x14ac:dyDescent="0.2">
      <c r="A25" s="452"/>
      <c r="B25" s="452"/>
      <c r="C25" s="452"/>
      <c r="D25" s="452"/>
      <c r="E25" s="452"/>
      <c r="F25" s="452"/>
      <c r="G25" s="452"/>
      <c r="H25" s="452"/>
      <c r="K25" s="359" t="s">
        <v>912</v>
      </c>
      <c r="M25" s="452"/>
      <c r="N25" s="452"/>
      <c r="O25" s="452"/>
      <c r="P25" s="452"/>
      <c r="Q25" s="452"/>
      <c r="R25" s="452"/>
      <c r="S25" s="452"/>
      <c r="T25" s="452"/>
      <c r="U25" s="545"/>
      <c r="V25" s="545"/>
    </row>
    <row r="26" spans="1:27" ht="12.75" customHeight="1" x14ac:dyDescent="0.2">
      <c r="A26" s="14" t="s">
        <v>12</v>
      </c>
      <c r="B26" s="14"/>
      <c r="C26" s="14"/>
      <c r="D26" s="14"/>
      <c r="E26" s="14"/>
      <c r="F26" s="14"/>
      <c r="G26" s="452"/>
      <c r="H26" s="452"/>
      <c r="K26" s="359" t="s">
        <v>913</v>
      </c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</row>
    <row r="27" spans="1:27" x14ac:dyDescent="0.2">
      <c r="A27" s="14"/>
      <c r="B27" s="14"/>
      <c r="C27" s="14"/>
      <c r="D27" s="14"/>
      <c r="E27" s="14"/>
      <c r="F27" s="14"/>
      <c r="G27" s="14"/>
      <c r="H27" s="14"/>
      <c r="K27" s="359" t="s">
        <v>914</v>
      </c>
      <c r="M27" s="539"/>
      <c r="N27" s="14"/>
      <c r="O27" s="14"/>
      <c r="P27" s="14"/>
      <c r="U27" s="14"/>
      <c r="V27" s="14"/>
    </row>
    <row r="28" spans="1:27" x14ac:dyDescent="0.2">
      <c r="J28" s="549" t="s">
        <v>82</v>
      </c>
    </row>
  </sheetData>
  <mergeCells count="10">
    <mergeCell ref="A1:K1"/>
    <mergeCell ref="C6:E6"/>
    <mergeCell ref="F6:I6"/>
    <mergeCell ref="J6:L6"/>
    <mergeCell ref="A6:A7"/>
    <mergeCell ref="B6:B7"/>
    <mergeCell ref="J5:L5"/>
    <mergeCell ref="A5:B5"/>
    <mergeCell ref="A2:L2"/>
    <mergeCell ref="A4:L4"/>
  </mergeCells>
  <printOptions horizontalCentered="1"/>
  <pageMargins left="0.70866141732283472" right="0.70866141732283472" top="1.68" bottom="0" header="0.31496062992125984" footer="0.31496062992125984"/>
  <pageSetup paperSize="9" scale="7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zoomScale="115" zoomScaleNormal="115" zoomScaleSheetLayoutView="80" workbookViewId="0">
      <selection sqref="A1:J1"/>
    </sheetView>
  </sheetViews>
  <sheetFormatPr defaultRowHeight="12.75" x14ac:dyDescent="0.2"/>
  <cols>
    <col min="1" max="1" width="7.7109375" customWidth="1"/>
    <col min="2" max="2" width="14" customWidth="1"/>
    <col min="3" max="4" width="12.7109375" customWidth="1"/>
    <col min="5" max="5" width="12.85546875" customWidth="1"/>
    <col min="6" max="6" width="13.28515625" customWidth="1"/>
    <col min="7" max="7" width="13.7109375" customWidth="1"/>
    <col min="8" max="8" width="12.42578125" customWidth="1"/>
    <col min="9" max="9" width="15.5703125" customWidth="1"/>
    <col min="10" max="10" width="12.42578125" customWidth="1"/>
    <col min="11" max="11" width="14.28515625" customWidth="1"/>
  </cols>
  <sheetData>
    <row r="1" spans="1:11" ht="18" x14ac:dyDescent="0.35">
      <c r="A1" s="792" t="s">
        <v>0</v>
      </c>
      <c r="B1" s="792"/>
      <c r="C1" s="792"/>
      <c r="D1" s="792"/>
      <c r="E1" s="792"/>
      <c r="F1" s="792"/>
      <c r="G1" s="792"/>
      <c r="H1" s="792"/>
      <c r="I1" s="792"/>
      <c r="J1" s="792"/>
      <c r="K1" s="208" t="s">
        <v>519</v>
      </c>
    </row>
    <row r="2" spans="1:11" ht="21" x14ac:dyDescent="0.35">
      <c r="A2" s="791" t="s">
        <v>740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</row>
    <row r="3" spans="1:11" ht="15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1" ht="18" x14ac:dyDescent="0.35">
      <c r="A4" s="792" t="s">
        <v>518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</row>
    <row r="5" spans="1:11" ht="15" x14ac:dyDescent="0.3">
      <c r="A5" s="722" t="s">
        <v>970</v>
      </c>
      <c r="B5" s="722"/>
      <c r="C5" s="171"/>
      <c r="D5" s="171"/>
      <c r="E5" s="171"/>
      <c r="F5" s="171"/>
      <c r="G5" s="871" t="s">
        <v>829</v>
      </c>
      <c r="H5" s="871"/>
      <c r="I5" s="871"/>
      <c r="J5" s="871"/>
      <c r="K5" s="871"/>
    </row>
    <row r="6" spans="1:11" ht="21.75" customHeight="1" x14ac:dyDescent="0.2">
      <c r="A6" s="872" t="s">
        <v>2</v>
      </c>
      <c r="B6" s="872" t="s">
        <v>34</v>
      </c>
      <c r="C6" s="699" t="s">
        <v>477</v>
      </c>
      <c r="D6" s="734"/>
      <c r="E6" s="700"/>
      <c r="F6" s="699" t="s">
        <v>480</v>
      </c>
      <c r="G6" s="734"/>
      <c r="H6" s="700"/>
      <c r="I6" s="795" t="s">
        <v>645</v>
      </c>
      <c r="J6" s="795" t="s">
        <v>644</v>
      </c>
      <c r="K6" s="795" t="s">
        <v>76</v>
      </c>
    </row>
    <row r="7" spans="1:11" ht="29.25" customHeight="1" x14ac:dyDescent="0.2">
      <c r="A7" s="873"/>
      <c r="B7" s="873"/>
      <c r="C7" s="5" t="s">
        <v>476</v>
      </c>
      <c r="D7" s="5" t="s">
        <v>478</v>
      </c>
      <c r="E7" s="5" t="s">
        <v>479</v>
      </c>
      <c r="F7" s="5" t="s">
        <v>476</v>
      </c>
      <c r="G7" s="5" t="s">
        <v>478</v>
      </c>
      <c r="H7" s="5" t="s">
        <v>479</v>
      </c>
      <c r="I7" s="796"/>
      <c r="J7" s="796"/>
      <c r="K7" s="796"/>
    </row>
    <row r="8" spans="1:11" ht="15" x14ac:dyDescent="0.2">
      <c r="A8" s="254">
        <v>1</v>
      </c>
      <c r="B8" s="254">
        <v>2</v>
      </c>
      <c r="C8" s="254">
        <v>3</v>
      </c>
      <c r="D8" s="254">
        <v>4</v>
      </c>
      <c r="E8" s="254">
        <v>5</v>
      </c>
      <c r="F8" s="254">
        <v>6</v>
      </c>
      <c r="G8" s="254">
        <v>7</v>
      </c>
      <c r="H8" s="254">
        <v>8</v>
      </c>
      <c r="I8" s="254">
        <v>9</v>
      </c>
      <c r="J8" s="254">
        <v>10</v>
      </c>
      <c r="K8" s="254">
        <v>11</v>
      </c>
    </row>
    <row r="9" spans="1:11" ht="15" x14ac:dyDescent="0.2">
      <c r="A9" s="253">
        <v>1</v>
      </c>
      <c r="B9" s="9" t="s">
        <v>900</v>
      </c>
      <c r="C9" s="5" t="s">
        <v>926</v>
      </c>
      <c r="D9" s="521" t="s">
        <v>926</v>
      </c>
      <c r="E9" s="521" t="s">
        <v>926</v>
      </c>
      <c r="F9" s="521" t="s">
        <v>926</v>
      </c>
      <c r="G9" s="521" t="s">
        <v>926</v>
      </c>
      <c r="H9" s="521" t="s">
        <v>926</v>
      </c>
      <c r="I9" s="521" t="s">
        <v>926</v>
      </c>
      <c r="J9" s="521" t="s">
        <v>926</v>
      </c>
      <c r="K9" s="521" t="s">
        <v>926</v>
      </c>
    </row>
    <row r="10" spans="1:11" ht="15" x14ac:dyDescent="0.2">
      <c r="A10" s="253">
        <v>2</v>
      </c>
      <c r="B10" s="9" t="s">
        <v>901</v>
      </c>
      <c r="C10" s="521" t="s">
        <v>926</v>
      </c>
      <c r="D10" s="521" t="s">
        <v>926</v>
      </c>
      <c r="E10" s="521" t="s">
        <v>926</v>
      </c>
      <c r="F10" s="521" t="s">
        <v>926</v>
      </c>
      <c r="G10" s="521" t="s">
        <v>926</v>
      </c>
      <c r="H10" s="521" t="s">
        <v>926</v>
      </c>
      <c r="I10" s="521" t="s">
        <v>926</v>
      </c>
      <c r="J10" s="521" t="s">
        <v>926</v>
      </c>
      <c r="K10" s="521" t="s">
        <v>926</v>
      </c>
    </row>
    <row r="11" spans="1:11" ht="15" x14ac:dyDescent="0.2">
      <c r="A11" s="253">
        <v>3</v>
      </c>
      <c r="B11" s="9" t="s">
        <v>902</v>
      </c>
      <c r="C11" s="521" t="s">
        <v>926</v>
      </c>
      <c r="D11" s="521" t="s">
        <v>926</v>
      </c>
      <c r="E11" s="521" t="s">
        <v>926</v>
      </c>
      <c r="F11" s="521" t="s">
        <v>926</v>
      </c>
      <c r="G11" s="521" t="s">
        <v>926</v>
      </c>
      <c r="H11" s="521" t="s">
        <v>926</v>
      </c>
      <c r="I11" s="521" t="s">
        <v>926</v>
      </c>
      <c r="J11" s="521" t="s">
        <v>926</v>
      </c>
      <c r="K11" s="521" t="s">
        <v>926</v>
      </c>
    </row>
    <row r="12" spans="1:11" ht="15" x14ac:dyDescent="0.2">
      <c r="A12" s="253">
        <v>4</v>
      </c>
      <c r="B12" s="9" t="s">
        <v>903</v>
      </c>
      <c r="C12" s="521" t="s">
        <v>926</v>
      </c>
      <c r="D12" s="521" t="s">
        <v>926</v>
      </c>
      <c r="E12" s="521" t="s">
        <v>926</v>
      </c>
      <c r="F12" s="521" t="s">
        <v>926</v>
      </c>
      <c r="G12" s="521" t="s">
        <v>926</v>
      </c>
      <c r="H12" s="521" t="s">
        <v>926</v>
      </c>
      <c r="I12" s="521" t="s">
        <v>926</v>
      </c>
      <c r="J12" s="521" t="s">
        <v>926</v>
      </c>
      <c r="K12" s="521" t="s">
        <v>926</v>
      </c>
    </row>
    <row r="13" spans="1:11" ht="15" x14ac:dyDescent="0.2">
      <c r="A13" s="253">
        <v>5</v>
      </c>
      <c r="B13" s="9" t="s">
        <v>904</v>
      </c>
      <c r="C13" s="521" t="s">
        <v>926</v>
      </c>
      <c r="D13" s="521" t="s">
        <v>926</v>
      </c>
      <c r="E13" s="521" t="s">
        <v>926</v>
      </c>
      <c r="F13" s="521" t="s">
        <v>926</v>
      </c>
      <c r="G13" s="521" t="s">
        <v>926</v>
      </c>
      <c r="H13" s="521" t="s">
        <v>926</v>
      </c>
      <c r="I13" s="521" t="s">
        <v>926</v>
      </c>
      <c r="J13" s="521" t="s">
        <v>926</v>
      </c>
      <c r="K13" s="521" t="s">
        <v>926</v>
      </c>
    </row>
    <row r="14" spans="1:11" ht="15" x14ac:dyDescent="0.2">
      <c r="A14" s="253">
        <v>6</v>
      </c>
      <c r="B14" s="9" t="s">
        <v>905</v>
      </c>
      <c r="C14" s="521" t="s">
        <v>926</v>
      </c>
      <c r="D14" s="521" t="s">
        <v>926</v>
      </c>
      <c r="E14" s="521" t="s">
        <v>926</v>
      </c>
      <c r="F14" s="521" t="s">
        <v>926</v>
      </c>
      <c r="G14" s="521" t="s">
        <v>926</v>
      </c>
      <c r="H14" s="521" t="s">
        <v>926</v>
      </c>
      <c r="I14" s="521" t="s">
        <v>926</v>
      </c>
      <c r="J14" s="521" t="s">
        <v>926</v>
      </c>
      <c r="K14" s="521" t="s">
        <v>926</v>
      </c>
    </row>
    <row r="15" spans="1:11" ht="15" x14ac:dyDescent="0.2">
      <c r="A15" s="253">
        <v>7</v>
      </c>
      <c r="B15" s="9" t="s">
        <v>907</v>
      </c>
      <c r="C15" s="521" t="s">
        <v>926</v>
      </c>
      <c r="D15" s="521" t="s">
        <v>926</v>
      </c>
      <c r="E15" s="521" t="s">
        <v>926</v>
      </c>
      <c r="F15" s="521" t="s">
        <v>926</v>
      </c>
      <c r="G15" s="521" t="s">
        <v>926</v>
      </c>
      <c r="H15" s="521" t="s">
        <v>926</v>
      </c>
      <c r="I15" s="521" t="s">
        <v>926</v>
      </c>
      <c r="J15" s="521" t="s">
        <v>926</v>
      </c>
      <c r="K15" s="521" t="s">
        <v>926</v>
      </c>
    </row>
    <row r="16" spans="1:11" ht="15" x14ac:dyDescent="0.2">
      <c r="A16" s="253">
        <v>8</v>
      </c>
      <c r="B16" s="9" t="s">
        <v>906</v>
      </c>
      <c r="C16" s="521" t="s">
        <v>926</v>
      </c>
      <c r="D16" s="521" t="s">
        <v>926</v>
      </c>
      <c r="E16" s="521" t="s">
        <v>926</v>
      </c>
      <c r="F16" s="521" t="s">
        <v>926</v>
      </c>
      <c r="G16" s="521" t="s">
        <v>926</v>
      </c>
      <c r="H16" s="521" t="s">
        <v>926</v>
      </c>
      <c r="I16" s="521" t="s">
        <v>926</v>
      </c>
      <c r="J16" s="521" t="s">
        <v>926</v>
      </c>
      <c r="K16" s="521" t="s">
        <v>926</v>
      </c>
    </row>
    <row r="17" spans="1:26" x14ac:dyDescent="0.2">
      <c r="A17" s="25" t="s">
        <v>17</v>
      </c>
      <c r="B17" s="9"/>
      <c r="C17" s="521" t="s">
        <v>926</v>
      </c>
      <c r="D17" s="521" t="s">
        <v>926</v>
      </c>
      <c r="E17" s="521" t="s">
        <v>926</v>
      </c>
      <c r="F17" s="521" t="s">
        <v>926</v>
      </c>
      <c r="G17" s="521" t="s">
        <v>926</v>
      </c>
      <c r="H17" s="521" t="s">
        <v>926</v>
      </c>
      <c r="I17" s="521" t="s">
        <v>926</v>
      </c>
      <c r="J17" s="521" t="s">
        <v>926</v>
      </c>
      <c r="K17" s="521" t="s">
        <v>926</v>
      </c>
    </row>
    <row r="22" spans="1:26" ht="12.75" customHeight="1" x14ac:dyDescent="0.2">
      <c r="A22" s="175"/>
      <c r="B22" s="175"/>
      <c r="C22" s="175"/>
      <c r="D22" s="175"/>
      <c r="E22" s="175"/>
      <c r="F22" s="175"/>
    </row>
    <row r="23" spans="1:26" ht="12.75" customHeight="1" x14ac:dyDescent="0.2">
      <c r="A23" s="452"/>
      <c r="B23" s="452"/>
      <c r="C23" s="452"/>
      <c r="D23" s="452"/>
      <c r="E23" s="452"/>
      <c r="F23" s="452"/>
      <c r="G23" s="452"/>
      <c r="J23" s="359" t="s">
        <v>912</v>
      </c>
      <c r="L23" s="452"/>
      <c r="M23" s="452"/>
      <c r="N23" s="452"/>
      <c r="O23" s="452"/>
      <c r="P23" s="452"/>
      <c r="Q23" s="452"/>
      <c r="R23" s="452"/>
      <c r="S23" s="452"/>
      <c r="T23" s="545"/>
      <c r="U23" s="545"/>
    </row>
    <row r="24" spans="1:26" ht="12.75" customHeight="1" x14ac:dyDescent="0.2">
      <c r="A24" s="14" t="s">
        <v>12</v>
      </c>
      <c r="B24" s="14"/>
      <c r="C24" s="14"/>
      <c r="D24" s="14"/>
      <c r="E24" s="14"/>
      <c r="F24" s="452"/>
      <c r="G24" s="452"/>
      <c r="J24" s="359" t="s">
        <v>913</v>
      </c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</row>
    <row r="25" spans="1:26" x14ac:dyDescent="0.2">
      <c r="A25" s="14"/>
      <c r="B25" s="14"/>
      <c r="C25" s="14"/>
      <c r="D25" s="14"/>
      <c r="E25" s="14"/>
      <c r="F25" s="14"/>
      <c r="G25" s="14"/>
      <c r="J25" s="359" t="s">
        <v>914</v>
      </c>
      <c r="L25" s="539"/>
      <c r="M25" s="14"/>
      <c r="N25" s="14"/>
      <c r="O25" s="14"/>
      <c r="T25" s="14"/>
      <c r="U25" s="14"/>
    </row>
    <row r="26" spans="1:26" x14ac:dyDescent="0.2">
      <c r="I26" s="549" t="s">
        <v>82</v>
      </c>
    </row>
  </sheetData>
  <mergeCells count="12">
    <mergeCell ref="A1:J1"/>
    <mergeCell ref="A2:K2"/>
    <mergeCell ref="A4:K4"/>
    <mergeCell ref="A6:A7"/>
    <mergeCell ref="B6:B7"/>
    <mergeCell ref="C6:E6"/>
    <mergeCell ref="F6:H6"/>
    <mergeCell ref="G5:K5"/>
    <mergeCell ref="K6:K7"/>
    <mergeCell ref="I6:I7"/>
    <mergeCell ref="J6:J7"/>
    <mergeCell ref="A5:B5"/>
  </mergeCells>
  <printOptions horizontalCentered="1"/>
  <pageMargins left="0.70866141732283472" right="0.70866141732283472" top="1.86" bottom="0" header="0.31496062992125984" footer="0.31496062992125984"/>
  <pageSetup paperSize="9" scale="94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topLeftCell="D10" zoomScaleNormal="100" zoomScaleSheetLayoutView="100" workbookViewId="0">
      <selection activeCell="J24" sqref="J24"/>
    </sheetView>
  </sheetViews>
  <sheetFormatPr defaultRowHeight="12.75" x14ac:dyDescent="0.2"/>
  <cols>
    <col min="1" max="1" width="7.42578125" customWidth="1"/>
    <col min="2" max="2" width="14" customWidth="1"/>
    <col min="3" max="3" width="8.42578125" customWidth="1"/>
    <col min="4" max="4" width="9" customWidth="1"/>
    <col min="5" max="12" width="13" customWidth="1"/>
  </cols>
  <sheetData>
    <row r="1" spans="1:12" ht="15" x14ac:dyDescent="0.2">
      <c r="A1" s="81"/>
      <c r="B1" s="81"/>
      <c r="C1" s="81"/>
      <c r="D1" s="81"/>
      <c r="E1" s="81"/>
      <c r="F1" s="81"/>
      <c r="G1" s="81"/>
      <c r="H1" s="81"/>
      <c r="K1" s="797" t="s">
        <v>85</v>
      </c>
      <c r="L1" s="797"/>
    </row>
    <row r="2" spans="1:12" ht="15.75" x14ac:dyDescent="0.25">
      <c r="A2" s="905" t="s">
        <v>0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</row>
    <row r="3" spans="1:12" ht="20.25" x14ac:dyDescent="0.3">
      <c r="A3" s="775" t="s">
        <v>740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</row>
    <row r="4" spans="1:12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5.75" x14ac:dyDescent="0.25">
      <c r="A5" s="776" t="s">
        <v>863</v>
      </c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</row>
    <row r="6" spans="1:12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x14ac:dyDescent="0.2">
      <c r="A7" s="722" t="s">
        <v>970</v>
      </c>
      <c r="B7" s="722"/>
      <c r="C7" s="484"/>
      <c r="D7" s="484"/>
      <c r="E7" s="484"/>
      <c r="F7" s="484"/>
      <c r="G7" s="484"/>
      <c r="H7" s="485"/>
      <c r="I7" s="484"/>
      <c r="J7" s="484"/>
      <c r="K7" s="484"/>
      <c r="L7" s="484"/>
    </row>
    <row r="8" spans="1:12" ht="18" x14ac:dyDescent="0.25">
      <c r="A8" s="486"/>
      <c r="B8" s="486"/>
      <c r="C8" s="484"/>
      <c r="D8" s="484"/>
      <c r="E8" s="484"/>
      <c r="F8" s="484"/>
      <c r="G8" s="484"/>
      <c r="H8" s="484"/>
      <c r="I8" s="487"/>
      <c r="J8" s="906" t="s">
        <v>829</v>
      </c>
      <c r="K8" s="906"/>
      <c r="L8" s="906"/>
    </row>
    <row r="9" spans="1:12" ht="27.75" customHeight="1" x14ac:dyDescent="0.2">
      <c r="A9" s="904" t="s">
        <v>215</v>
      </c>
      <c r="B9" s="904" t="s">
        <v>214</v>
      </c>
      <c r="C9" s="812" t="s">
        <v>485</v>
      </c>
      <c r="D9" s="812" t="s">
        <v>486</v>
      </c>
      <c r="E9" s="812" t="s">
        <v>487</v>
      </c>
      <c r="F9" s="812"/>
      <c r="G9" s="812" t="s">
        <v>442</v>
      </c>
      <c r="H9" s="812"/>
      <c r="I9" s="812" t="s">
        <v>225</v>
      </c>
      <c r="J9" s="812"/>
      <c r="K9" s="904" t="s">
        <v>226</v>
      </c>
      <c r="L9" s="904"/>
    </row>
    <row r="10" spans="1:12" ht="76.5" x14ac:dyDescent="0.2">
      <c r="A10" s="907"/>
      <c r="B10" s="907"/>
      <c r="C10" s="812"/>
      <c r="D10" s="812"/>
      <c r="E10" s="542" t="s">
        <v>213</v>
      </c>
      <c r="F10" s="542" t="s">
        <v>196</v>
      </c>
      <c r="G10" s="542" t="s">
        <v>213</v>
      </c>
      <c r="H10" s="542" t="s">
        <v>196</v>
      </c>
      <c r="I10" s="542" t="s">
        <v>213</v>
      </c>
      <c r="J10" s="542" t="s">
        <v>196</v>
      </c>
      <c r="K10" s="542" t="s">
        <v>714</v>
      </c>
      <c r="L10" s="542" t="s">
        <v>713</v>
      </c>
    </row>
    <row r="11" spans="1:12" s="14" customFormat="1" x14ac:dyDescent="0.2">
      <c r="A11" s="489">
        <v>1</v>
      </c>
      <c r="B11" s="489">
        <v>2</v>
      </c>
      <c r="C11" s="489">
        <v>3</v>
      </c>
      <c r="D11" s="489">
        <v>4</v>
      </c>
      <c r="E11" s="489">
        <v>5</v>
      </c>
      <c r="F11" s="489">
        <v>6</v>
      </c>
      <c r="G11" s="489">
        <v>7</v>
      </c>
      <c r="H11" s="489">
        <v>8</v>
      </c>
      <c r="I11" s="489">
        <v>9</v>
      </c>
      <c r="J11" s="489">
        <v>10</v>
      </c>
      <c r="K11" s="489">
        <v>11</v>
      </c>
      <c r="L11" s="489">
        <v>12</v>
      </c>
    </row>
    <row r="12" spans="1:12" ht="15" x14ac:dyDescent="0.2">
      <c r="A12" s="482">
        <v>1</v>
      </c>
      <c r="B12" s="480" t="s">
        <v>900</v>
      </c>
      <c r="C12" s="567">
        <f>'AT-3'!F9</f>
        <v>508</v>
      </c>
      <c r="D12" s="568">
        <f>'enrolment vs availed_PY'!G11+'enrolment vs availed_UPY'!G11</f>
        <v>25137</v>
      </c>
      <c r="E12" s="567">
        <v>321</v>
      </c>
      <c r="F12" s="567">
        <v>14337</v>
      </c>
      <c r="G12" s="567">
        <v>236</v>
      </c>
      <c r="H12" s="567">
        <v>21762</v>
      </c>
      <c r="I12" s="567">
        <v>512</v>
      </c>
      <c r="J12" s="567">
        <v>24578</v>
      </c>
      <c r="K12" s="567">
        <v>0</v>
      </c>
      <c r="L12" s="567">
        <v>0</v>
      </c>
    </row>
    <row r="13" spans="1:12" ht="15" x14ac:dyDescent="0.2">
      <c r="A13" s="482">
        <v>2</v>
      </c>
      <c r="B13" s="480" t="s">
        <v>901</v>
      </c>
      <c r="C13" s="567">
        <f>'AT-3'!F10</f>
        <v>258</v>
      </c>
      <c r="D13" s="568">
        <f>'enrolment vs availed_PY'!G12+'enrolment vs availed_UPY'!G12</f>
        <v>12671</v>
      </c>
      <c r="E13" s="567">
        <v>103</v>
      </c>
      <c r="F13" s="567">
        <v>7215</v>
      </c>
      <c r="G13" s="567">
        <v>115</v>
      </c>
      <c r="H13" s="567">
        <v>10951</v>
      </c>
      <c r="I13" s="567">
        <v>255</v>
      </c>
      <c r="J13" s="567">
        <v>12369</v>
      </c>
      <c r="K13" s="567">
        <v>0</v>
      </c>
      <c r="L13" s="567">
        <v>0</v>
      </c>
    </row>
    <row r="14" spans="1:12" ht="15" x14ac:dyDescent="0.2">
      <c r="A14" s="482">
        <v>3</v>
      </c>
      <c r="B14" s="480" t="s">
        <v>902</v>
      </c>
      <c r="C14" s="567">
        <f>'AT-3'!F11</f>
        <v>174</v>
      </c>
      <c r="D14" s="568">
        <f>'enrolment vs availed_PY'!G13+'enrolment vs availed_UPY'!G13</f>
        <v>10686</v>
      </c>
      <c r="E14" s="567">
        <v>174</v>
      </c>
      <c r="F14" s="567">
        <v>6091</v>
      </c>
      <c r="G14" s="567">
        <v>174</v>
      </c>
      <c r="H14" s="567">
        <v>9246</v>
      </c>
      <c r="I14" s="567">
        <v>174</v>
      </c>
      <c r="J14" s="567">
        <v>10443</v>
      </c>
      <c r="K14" s="567">
        <v>0</v>
      </c>
      <c r="L14" s="567">
        <v>0</v>
      </c>
    </row>
    <row r="15" spans="1:12" ht="15" x14ac:dyDescent="0.2">
      <c r="A15" s="482">
        <v>4</v>
      </c>
      <c r="B15" s="480" t="s">
        <v>903</v>
      </c>
      <c r="C15" s="567">
        <f>'AT-3'!F12</f>
        <v>414</v>
      </c>
      <c r="D15" s="568">
        <f>'enrolment vs availed_PY'!G14+'enrolment vs availed_UPY'!G14</f>
        <v>25168</v>
      </c>
      <c r="E15" s="567">
        <v>194</v>
      </c>
      <c r="F15" s="567">
        <v>14347</v>
      </c>
      <c r="G15" s="567">
        <v>414</v>
      </c>
      <c r="H15" s="567">
        <v>21777</v>
      </c>
      <c r="I15" s="567">
        <v>414</v>
      </c>
      <c r="J15" s="567">
        <v>24595</v>
      </c>
      <c r="K15" s="567">
        <v>71</v>
      </c>
      <c r="L15" s="567">
        <v>71</v>
      </c>
    </row>
    <row r="16" spans="1:12" ht="15" x14ac:dyDescent="0.2">
      <c r="A16" s="482">
        <v>5</v>
      </c>
      <c r="B16" s="480" t="s">
        <v>904</v>
      </c>
      <c r="C16" s="567">
        <f>'AT-3'!F13</f>
        <v>544</v>
      </c>
      <c r="D16" s="568">
        <f>'enrolment vs availed_PY'!G15+'enrolment vs availed_UPY'!G15</f>
        <v>25793</v>
      </c>
      <c r="E16" s="567">
        <v>424</v>
      </c>
      <c r="F16" s="567">
        <v>14703</v>
      </c>
      <c r="G16" s="567">
        <v>424</v>
      </c>
      <c r="H16" s="567">
        <v>22318</v>
      </c>
      <c r="I16" s="567">
        <v>424</v>
      </c>
      <c r="J16" s="567">
        <v>25205</v>
      </c>
      <c r="K16" s="567">
        <v>0</v>
      </c>
      <c r="L16" s="567">
        <v>0</v>
      </c>
    </row>
    <row r="17" spans="1:27" ht="15" x14ac:dyDescent="0.2">
      <c r="A17" s="482">
        <v>6</v>
      </c>
      <c r="B17" s="480" t="s">
        <v>905</v>
      </c>
      <c r="C17" s="567">
        <f>'AT-3'!F14</f>
        <v>277</v>
      </c>
      <c r="D17" s="568">
        <f>'enrolment vs availed_PY'!G16+'enrolment vs availed_UPY'!G16</f>
        <v>15056</v>
      </c>
      <c r="E17" s="567">
        <v>92</v>
      </c>
      <c r="F17" s="567">
        <v>8582</v>
      </c>
      <c r="G17" s="567">
        <v>117</v>
      </c>
      <c r="H17" s="567">
        <v>13027</v>
      </c>
      <c r="I17" s="567">
        <v>277</v>
      </c>
      <c r="J17" s="567">
        <v>14713</v>
      </c>
      <c r="K17" s="567">
        <v>0</v>
      </c>
      <c r="L17" s="567">
        <v>0</v>
      </c>
    </row>
    <row r="18" spans="1:27" ht="15" x14ac:dyDescent="0.2">
      <c r="A18" s="482">
        <v>7</v>
      </c>
      <c r="B18" s="480" t="s">
        <v>907</v>
      </c>
      <c r="C18" s="567">
        <f>'AT-3'!F15</f>
        <v>142</v>
      </c>
      <c r="D18" s="568">
        <f>'enrolment vs availed_PY'!G17+'enrolment vs availed_UPY'!G17</f>
        <v>6563</v>
      </c>
      <c r="E18" s="567">
        <v>85</v>
      </c>
      <c r="F18" s="567">
        <v>3741</v>
      </c>
      <c r="G18" s="567">
        <v>142</v>
      </c>
      <c r="H18" s="567">
        <v>5679</v>
      </c>
      <c r="I18" s="567">
        <v>142</v>
      </c>
      <c r="J18" s="567">
        <v>6414</v>
      </c>
      <c r="K18" s="567">
        <v>0</v>
      </c>
      <c r="L18" s="567">
        <v>0</v>
      </c>
    </row>
    <row r="19" spans="1:27" ht="15" x14ac:dyDescent="0.2">
      <c r="A19" s="482">
        <v>8</v>
      </c>
      <c r="B19" s="480" t="s">
        <v>906</v>
      </c>
      <c r="C19" s="567">
        <f>'AT-3'!F16</f>
        <v>194</v>
      </c>
      <c r="D19" s="568">
        <f>'enrolment vs availed_PY'!G18+'enrolment vs availed_UPY'!G18</f>
        <v>10775</v>
      </c>
      <c r="E19" s="567">
        <v>194</v>
      </c>
      <c r="F19" s="567">
        <v>6143</v>
      </c>
      <c r="G19" s="567">
        <v>194</v>
      </c>
      <c r="H19" s="567">
        <v>9323</v>
      </c>
      <c r="I19" s="567">
        <v>194</v>
      </c>
      <c r="J19" s="567">
        <v>10530</v>
      </c>
      <c r="K19" s="567">
        <v>0</v>
      </c>
      <c r="L19" s="567">
        <v>0</v>
      </c>
    </row>
    <row r="20" spans="1:27" x14ac:dyDescent="0.2">
      <c r="A20" s="490" t="s">
        <v>17</v>
      </c>
      <c r="B20" s="490"/>
      <c r="C20" s="569">
        <f t="shared" ref="C20:L20" si="0">SUM(C12:C19)</f>
        <v>2511</v>
      </c>
      <c r="D20" s="569">
        <f t="shared" si="0"/>
        <v>131849</v>
      </c>
      <c r="E20" s="569">
        <f t="shared" si="0"/>
        <v>1587</v>
      </c>
      <c r="F20" s="569">
        <f t="shared" si="0"/>
        <v>75159</v>
      </c>
      <c r="G20" s="569">
        <f t="shared" si="0"/>
        <v>1816</v>
      </c>
      <c r="H20" s="569">
        <f t="shared" si="0"/>
        <v>114083</v>
      </c>
      <c r="I20" s="569">
        <f t="shared" si="0"/>
        <v>2392</v>
      </c>
      <c r="J20" s="569">
        <f t="shared" si="0"/>
        <v>128847</v>
      </c>
      <c r="K20" s="569">
        <f t="shared" si="0"/>
        <v>71</v>
      </c>
      <c r="L20" s="569">
        <f t="shared" si="0"/>
        <v>71</v>
      </c>
    </row>
    <row r="21" spans="1:27" x14ac:dyDescent="0.2">
      <c r="A21" s="89"/>
      <c r="B21" s="89"/>
      <c r="C21" s="81"/>
      <c r="D21" s="81"/>
      <c r="E21" s="629">
        <f>E20/C20</f>
        <v>0.63201911589008364</v>
      </c>
      <c r="F21" s="629">
        <f t="shared" ref="F21" si="1">F20/D20</f>
        <v>0.57003845307890089</v>
      </c>
      <c r="G21" s="628">
        <f>G20/C20</f>
        <v>0.72321784149741142</v>
      </c>
      <c r="H21" s="628">
        <f>H20/D20</f>
        <v>0.86525495073910308</v>
      </c>
      <c r="I21" s="628">
        <f>I20/C20</f>
        <v>0.95260852250099559</v>
      </c>
      <c r="J21" s="628">
        <f>J20/D20</f>
        <v>0.97723153000781193</v>
      </c>
      <c r="K21" s="81"/>
      <c r="L21" s="81"/>
    </row>
    <row r="22" spans="1:27" x14ac:dyDescent="0.2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27" x14ac:dyDescent="0.2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5" spans="1:27" x14ac:dyDescent="0.2">
      <c r="A25" s="565"/>
      <c r="B25" s="565"/>
      <c r="C25" s="565"/>
      <c r="D25" s="565"/>
      <c r="E25" s="565"/>
      <c r="F25" s="565"/>
      <c r="G25" s="565"/>
      <c r="H25" s="565"/>
      <c r="I25" s="565"/>
      <c r="J25" s="903"/>
      <c r="K25" s="903"/>
      <c r="L25" s="903"/>
      <c r="M25" s="903"/>
    </row>
    <row r="26" spans="1:27" ht="12.75" customHeight="1" x14ac:dyDescent="0.2">
      <c r="A26" s="452"/>
      <c r="B26" s="452"/>
      <c r="C26" s="452"/>
      <c r="D26" s="452"/>
      <c r="E26" s="452"/>
      <c r="F26" s="452"/>
      <c r="G26" s="452"/>
      <c r="H26" s="452"/>
      <c r="K26" s="359" t="s">
        <v>912</v>
      </c>
      <c r="M26" s="452"/>
      <c r="N26" s="452"/>
      <c r="O26" s="452"/>
      <c r="P26" s="452"/>
      <c r="Q26" s="452"/>
      <c r="R26" s="452"/>
      <c r="S26" s="452"/>
      <c r="T26" s="452"/>
      <c r="U26" s="545"/>
      <c r="V26" s="545"/>
    </row>
    <row r="27" spans="1:27" ht="12.75" customHeight="1" x14ac:dyDescent="0.2">
      <c r="A27" s="14" t="s">
        <v>12</v>
      </c>
      <c r="B27" s="14"/>
      <c r="C27" s="14"/>
      <c r="D27" s="14"/>
      <c r="E27" s="14"/>
      <c r="F27" s="14"/>
      <c r="G27" s="452"/>
      <c r="H27" s="452"/>
      <c r="K27" s="359" t="s">
        <v>913</v>
      </c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</row>
    <row r="28" spans="1:27" x14ac:dyDescent="0.2">
      <c r="A28" s="14"/>
      <c r="B28" s="14"/>
      <c r="C28" s="14"/>
      <c r="D28" s="14"/>
      <c r="E28" s="14"/>
      <c r="F28" s="14"/>
      <c r="G28" s="14"/>
      <c r="H28" s="14"/>
      <c r="K28" s="359" t="s">
        <v>914</v>
      </c>
      <c r="M28" s="539"/>
      <c r="N28" s="14"/>
      <c r="O28" s="14"/>
      <c r="P28" s="14"/>
      <c r="U28" s="14"/>
      <c r="V28" s="14"/>
    </row>
    <row r="29" spans="1:27" x14ac:dyDescent="0.2">
      <c r="J29" s="549" t="s">
        <v>82</v>
      </c>
    </row>
    <row r="30" spans="1:27" x14ac:dyDescent="0.2">
      <c r="A30" s="81"/>
      <c r="B30" s="81"/>
      <c r="C30" s="81"/>
      <c r="D30" s="81"/>
      <c r="E30" s="81"/>
      <c r="F30" s="81"/>
      <c r="G30" s="81"/>
      <c r="J30" s="30"/>
      <c r="K30" s="30"/>
      <c r="L30" s="30"/>
      <c r="M30" s="30"/>
    </row>
  </sheetData>
  <mergeCells count="15">
    <mergeCell ref="J25:M25"/>
    <mergeCell ref="A7:B7"/>
    <mergeCell ref="A5:L5"/>
    <mergeCell ref="K1:L1"/>
    <mergeCell ref="G9:H9"/>
    <mergeCell ref="D9:D10"/>
    <mergeCell ref="E9:F9"/>
    <mergeCell ref="I9:J9"/>
    <mergeCell ref="K9:L9"/>
    <mergeCell ref="A2:L2"/>
    <mergeCell ref="A3:L3"/>
    <mergeCell ref="J8:L8"/>
    <mergeCell ref="B9:B10"/>
    <mergeCell ref="A9:A10"/>
    <mergeCell ref="C9:C10"/>
  </mergeCells>
  <printOptions horizontalCentered="1"/>
  <pageMargins left="0.70866141732283472" right="0.70866141732283472" top="1.24" bottom="0" header="0.31496062992125984" footer="0.31496062992125984"/>
  <pageSetup paperSize="9" scale="93" orientation="landscape" r:id="rId1"/>
  <colBreaks count="1" manualBreakCount="1">
    <brk id="12" max="37" man="1"/>
  </col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zoomScaleNormal="100" zoomScaleSheetLayoutView="100" workbookViewId="0">
      <selection activeCell="C22" sqref="C22"/>
    </sheetView>
  </sheetViews>
  <sheetFormatPr defaultColWidth="8.85546875" defaultRowHeight="12.75" x14ac:dyDescent="0.2"/>
  <cols>
    <col min="1" max="1" width="11.140625" style="81" customWidth="1"/>
    <col min="2" max="2" width="19.140625" style="81" customWidth="1"/>
    <col min="3" max="3" width="20.5703125" style="81" customWidth="1"/>
    <col min="4" max="4" width="22.28515625" style="81" customWidth="1"/>
    <col min="5" max="5" width="25.42578125" style="81" customWidth="1"/>
    <col min="6" max="6" width="27.42578125" style="81" customWidth="1"/>
    <col min="7" max="16384" width="8.85546875" style="81"/>
  </cols>
  <sheetData>
    <row r="1" spans="1:7" ht="12.75" customHeight="1" x14ac:dyDescent="0.2">
      <c r="D1" s="244"/>
      <c r="E1" s="244"/>
      <c r="F1" s="245" t="s">
        <v>98</v>
      </c>
    </row>
    <row r="2" spans="1:7" ht="15" customHeight="1" x14ac:dyDescent="0.25">
      <c r="B2" s="905" t="s">
        <v>0</v>
      </c>
      <c r="C2" s="905"/>
      <c r="D2" s="905"/>
      <c r="E2" s="905"/>
      <c r="F2" s="905"/>
    </row>
    <row r="3" spans="1:7" ht="20.25" x14ac:dyDescent="0.3">
      <c r="B3" s="775" t="s">
        <v>740</v>
      </c>
      <c r="C3" s="775"/>
      <c r="D3" s="775"/>
      <c r="E3" s="775"/>
      <c r="F3" s="775"/>
    </row>
    <row r="4" spans="1:7" ht="11.25" customHeight="1" x14ac:dyDescent="0.2"/>
    <row r="5" spans="1:7" x14ac:dyDescent="0.2">
      <c r="A5" s="908" t="s">
        <v>439</v>
      </c>
      <c r="B5" s="908"/>
      <c r="C5" s="908"/>
      <c r="D5" s="908"/>
      <c r="E5" s="908"/>
      <c r="F5" s="908"/>
    </row>
    <row r="6" spans="1:7" ht="8.4499999999999993" customHeight="1" x14ac:dyDescent="0.25">
      <c r="A6" s="83"/>
      <c r="B6" s="83"/>
      <c r="C6" s="83"/>
      <c r="D6" s="83"/>
      <c r="E6" s="83"/>
      <c r="F6" s="83"/>
    </row>
    <row r="7" spans="1:7" ht="18" customHeight="1" x14ac:dyDescent="0.2">
      <c r="A7" s="722" t="s">
        <v>970</v>
      </c>
      <c r="B7" s="722"/>
    </row>
    <row r="8" spans="1:7" ht="18" hidden="1" customHeight="1" x14ac:dyDescent="0.25">
      <c r="A8" s="84" t="s">
        <v>1</v>
      </c>
    </row>
    <row r="9" spans="1:7" ht="30.6" customHeight="1" x14ac:dyDescent="0.2">
      <c r="A9" s="912" t="s">
        <v>2</v>
      </c>
      <c r="B9" s="912" t="s">
        <v>3</v>
      </c>
      <c r="C9" s="909" t="s">
        <v>435</v>
      </c>
      <c r="D9" s="910"/>
      <c r="E9" s="911" t="s">
        <v>438</v>
      </c>
      <c r="F9" s="911"/>
    </row>
    <row r="10" spans="1:7" s="92" customFormat="1" ht="25.5" x14ac:dyDescent="0.2">
      <c r="A10" s="912"/>
      <c r="B10" s="912"/>
      <c r="C10" s="86" t="s">
        <v>436</v>
      </c>
      <c r="D10" s="86" t="s">
        <v>437</v>
      </c>
      <c r="E10" s="86" t="s">
        <v>436</v>
      </c>
      <c r="F10" s="86" t="s">
        <v>437</v>
      </c>
      <c r="G10" s="112"/>
    </row>
    <row r="11" spans="1:7" s="150" customFormat="1" x14ac:dyDescent="0.2">
      <c r="A11" s="274">
        <v>1</v>
      </c>
      <c r="B11" s="274">
        <v>2</v>
      </c>
      <c r="C11" s="274">
        <v>3</v>
      </c>
      <c r="D11" s="274">
        <v>4</v>
      </c>
      <c r="E11" s="274">
        <v>5</v>
      </c>
      <c r="F11" s="274">
        <v>6</v>
      </c>
    </row>
    <row r="12" spans="1:7" ht="15" x14ac:dyDescent="0.2">
      <c r="A12" s="253">
        <v>1</v>
      </c>
      <c r="B12" s="9" t="s">
        <v>900</v>
      </c>
      <c r="C12" s="88">
        <f>'AT-3'!C9</f>
        <v>274</v>
      </c>
      <c r="D12" s="88">
        <f>C12</f>
        <v>274</v>
      </c>
      <c r="E12" s="88">
        <f>'AT-3'!D9+'AT-3'!E9</f>
        <v>234</v>
      </c>
      <c r="F12" s="88">
        <f>E12</f>
        <v>234</v>
      </c>
    </row>
    <row r="13" spans="1:7" ht="15" x14ac:dyDescent="0.2">
      <c r="A13" s="253">
        <v>2</v>
      </c>
      <c r="B13" s="9" t="s">
        <v>901</v>
      </c>
      <c r="C13" s="88">
        <f>'AT-3'!C10</f>
        <v>133</v>
      </c>
      <c r="D13" s="88">
        <f t="shared" ref="D13:D19" si="0">C13</f>
        <v>133</v>
      </c>
      <c r="E13" s="88">
        <f>'AT-3'!D10+'AT-3'!E10</f>
        <v>125</v>
      </c>
      <c r="F13" s="88">
        <f t="shared" ref="F13:F19" si="1">E13</f>
        <v>125</v>
      </c>
    </row>
    <row r="14" spans="1:7" ht="15" x14ac:dyDescent="0.2">
      <c r="A14" s="253">
        <v>3</v>
      </c>
      <c r="B14" s="9" t="s">
        <v>902</v>
      </c>
      <c r="C14" s="88">
        <f>'AT-3'!C11</f>
        <v>94</v>
      </c>
      <c r="D14" s="88">
        <f t="shared" si="0"/>
        <v>94</v>
      </c>
      <c r="E14" s="88">
        <f>'AT-3'!D11+'AT-3'!E11</f>
        <v>80</v>
      </c>
      <c r="F14" s="88">
        <f t="shared" si="1"/>
        <v>80</v>
      </c>
    </row>
    <row r="15" spans="1:7" ht="15" x14ac:dyDescent="0.2">
      <c r="A15" s="253">
        <v>4</v>
      </c>
      <c r="B15" s="9" t="s">
        <v>903</v>
      </c>
      <c r="C15" s="88">
        <f>'AT-3'!C12</f>
        <v>248</v>
      </c>
      <c r="D15" s="88">
        <f t="shared" si="0"/>
        <v>248</v>
      </c>
      <c r="E15" s="88">
        <f>'AT-3'!D12+'AT-3'!E12</f>
        <v>166</v>
      </c>
      <c r="F15" s="88">
        <f t="shared" si="1"/>
        <v>166</v>
      </c>
    </row>
    <row r="16" spans="1:7" ht="15" x14ac:dyDescent="0.2">
      <c r="A16" s="253">
        <v>5</v>
      </c>
      <c r="B16" s="9" t="s">
        <v>904</v>
      </c>
      <c r="C16" s="88">
        <f>'AT-3'!C13</f>
        <v>320</v>
      </c>
      <c r="D16" s="88">
        <f t="shared" si="0"/>
        <v>320</v>
      </c>
      <c r="E16" s="88">
        <f>'AT-3'!D13+'AT-3'!E13</f>
        <v>224</v>
      </c>
      <c r="F16" s="88">
        <f t="shared" si="1"/>
        <v>224</v>
      </c>
    </row>
    <row r="17" spans="1:22" ht="15" x14ac:dyDescent="0.2">
      <c r="A17" s="253">
        <v>6</v>
      </c>
      <c r="B17" s="9" t="s">
        <v>905</v>
      </c>
      <c r="C17" s="88">
        <f>'AT-3'!C14</f>
        <v>158</v>
      </c>
      <c r="D17" s="88">
        <f t="shared" si="0"/>
        <v>158</v>
      </c>
      <c r="E17" s="88">
        <f>'AT-3'!D14+'AT-3'!E14</f>
        <v>119</v>
      </c>
      <c r="F17" s="88">
        <f t="shared" si="1"/>
        <v>119</v>
      </c>
    </row>
    <row r="18" spans="1:22" ht="15" x14ac:dyDescent="0.2">
      <c r="A18" s="253">
        <v>7</v>
      </c>
      <c r="B18" s="9" t="s">
        <v>907</v>
      </c>
      <c r="C18" s="88">
        <f>'AT-3'!C15</f>
        <v>75</v>
      </c>
      <c r="D18" s="88">
        <f t="shared" si="0"/>
        <v>75</v>
      </c>
      <c r="E18" s="88">
        <f>'AT-3'!D15+'AT-3'!E15</f>
        <v>67</v>
      </c>
      <c r="F18" s="88">
        <f t="shared" si="1"/>
        <v>67</v>
      </c>
    </row>
    <row r="19" spans="1:22" ht="15" x14ac:dyDescent="0.2">
      <c r="A19" s="253">
        <v>8</v>
      </c>
      <c r="B19" s="9" t="s">
        <v>906</v>
      </c>
      <c r="C19" s="88">
        <f>'AT-3'!C16</f>
        <v>118</v>
      </c>
      <c r="D19" s="88">
        <f t="shared" si="0"/>
        <v>118</v>
      </c>
      <c r="E19" s="88">
        <f>'AT-3'!D16+'AT-3'!E16</f>
        <v>76</v>
      </c>
      <c r="F19" s="88">
        <f t="shared" si="1"/>
        <v>76</v>
      </c>
    </row>
    <row r="20" spans="1:22" x14ac:dyDescent="0.2">
      <c r="A20" s="85" t="s">
        <v>17</v>
      </c>
      <c r="B20" s="88"/>
      <c r="C20" s="268">
        <f>SUM(C12:C19)</f>
        <v>1420</v>
      </c>
      <c r="D20" s="268">
        <f t="shared" ref="D20:F20" si="2">SUM(D12:D19)</f>
        <v>1420</v>
      </c>
      <c r="E20" s="268">
        <f t="shared" si="2"/>
        <v>1091</v>
      </c>
      <c r="F20" s="268">
        <f t="shared" si="2"/>
        <v>1091</v>
      </c>
    </row>
    <row r="21" spans="1:22" x14ac:dyDescent="0.2">
      <c r="A21" s="90"/>
      <c r="B21" s="91"/>
      <c r="C21" s="112"/>
      <c r="D21" s="112"/>
      <c r="E21" s="112"/>
      <c r="F21" s="112"/>
    </row>
    <row r="22" spans="1:22" x14ac:dyDescent="0.2">
      <c r="A22" s="90"/>
      <c r="B22" s="91"/>
      <c r="C22" s="112"/>
      <c r="D22" s="112"/>
      <c r="E22" s="112"/>
      <c r="F22" s="112"/>
    </row>
    <row r="23" spans="1:22" x14ac:dyDescent="0.2">
      <c r="A23" s="90"/>
      <c r="B23" s="91"/>
      <c r="C23" s="112"/>
      <c r="D23" s="112"/>
      <c r="E23" s="112"/>
      <c r="F23" s="112"/>
    </row>
    <row r="24" spans="1:22" x14ac:dyDescent="0.2">
      <c r="A24" s="90"/>
      <c r="B24" s="91"/>
      <c r="C24" s="112"/>
      <c r="D24" s="112"/>
      <c r="E24" s="112"/>
      <c r="F24" s="112"/>
    </row>
    <row r="25" spans="1:22" x14ac:dyDescent="0.2">
      <c r="A25" s="90"/>
      <c r="B25" s="91"/>
      <c r="C25" s="91"/>
      <c r="D25" s="91"/>
      <c r="E25" s="91"/>
      <c r="F25" s="91"/>
    </row>
    <row r="27" spans="1:22" customFormat="1" ht="12.75" customHeight="1" x14ac:dyDescent="0.2">
      <c r="A27" s="452"/>
      <c r="B27" s="452"/>
      <c r="C27" s="452"/>
      <c r="F27" s="359" t="s">
        <v>912</v>
      </c>
      <c r="H27" s="452"/>
      <c r="I27" s="452"/>
      <c r="J27" s="452"/>
      <c r="K27" s="452"/>
      <c r="L27" s="452"/>
      <c r="M27" s="452"/>
      <c r="N27" s="452"/>
      <c r="O27" s="452"/>
      <c r="P27" s="545"/>
      <c r="Q27" s="545"/>
    </row>
    <row r="28" spans="1:22" customFormat="1" ht="12.75" customHeight="1" x14ac:dyDescent="0.2">
      <c r="A28" s="14" t="s">
        <v>12</v>
      </c>
      <c r="B28" s="14"/>
      <c r="C28" s="14"/>
      <c r="F28" s="359" t="s">
        <v>913</v>
      </c>
      <c r="H28" s="546"/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</row>
    <row r="29" spans="1:22" customFormat="1" x14ac:dyDescent="0.2">
      <c r="A29" s="14"/>
      <c r="B29" s="14"/>
      <c r="C29" s="14"/>
      <c r="F29" s="359" t="s">
        <v>914</v>
      </c>
      <c r="H29" s="539"/>
      <c r="I29" s="14"/>
      <c r="J29" s="14"/>
      <c r="K29" s="14"/>
      <c r="P29" s="14"/>
      <c r="Q29" s="14"/>
    </row>
    <row r="30" spans="1:22" customFormat="1" x14ac:dyDescent="0.2">
      <c r="E30" s="549" t="s">
        <v>82</v>
      </c>
    </row>
    <row r="31" spans="1:22" x14ac:dyDescent="0.2">
      <c r="A31" s="570"/>
      <c r="B31" s="570"/>
      <c r="C31" s="570"/>
    </row>
  </sheetData>
  <mergeCells count="8">
    <mergeCell ref="B3:F3"/>
    <mergeCell ref="B2:F2"/>
    <mergeCell ref="A5:F5"/>
    <mergeCell ref="C9:D9"/>
    <mergeCell ref="E9:F9"/>
    <mergeCell ref="A9:A10"/>
    <mergeCell ref="B9:B10"/>
    <mergeCell ref="A7:B7"/>
  </mergeCells>
  <phoneticPr fontId="0" type="noConversion"/>
  <printOptions horizontalCentered="1"/>
  <pageMargins left="0.70866141732283472" right="0.70866141732283472" top="1.18" bottom="0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zoomScale="115" zoomScaleNormal="115" zoomScaleSheetLayoutView="100" workbookViewId="0">
      <selection activeCell="C18" sqref="C18:J18"/>
    </sheetView>
  </sheetViews>
  <sheetFormatPr defaultRowHeight="12.75" x14ac:dyDescent="0.2"/>
  <cols>
    <col min="2" max="2" width="13.140625" customWidth="1"/>
    <col min="3" max="3" width="16.42578125" customWidth="1"/>
    <col min="4" max="4" width="10.85546875" customWidth="1"/>
    <col min="5" max="5" width="13.7109375" customWidth="1"/>
    <col min="6" max="6" width="14.28515625" customWidth="1"/>
    <col min="7" max="7" width="11.42578125" customWidth="1"/>
    <col min="8" max="8" width="12.28515625" customWidth="1"/>
    <col min="9" max="9" width="16.28515625" customWidth="1"/>
    <col min="10" max="10" width="19.28515625" customWidth="1"/>
  </cols>
  <sheetData>
    <row r="1" spans="1:13" ht="15" x14ac:dyDescent="0.2">
      <c r="A1" s="81"/>
      <c r="B1" s="81"/>
      <c r="C1" s="81"/>
      <c r="D1" s="843"/>
      <c r="E1" s="843"/>
      <c r="F1" s="35"/>
      <c r="G1" s="843" t="s">
        <v>441</v>
      </c>
      <c r="H1" s="843"/>
      <c r="I1" s="843"/>
      <c r="J1" s="843"/>
      <c r="K1" s="93"/>
      <c r="L1" s="81"/>
      <c r="M1" s="81"/>
    </row>
    <row r="2" spans="1:13" ht="15.75" x14ac:dyDescent="0.25">
      <c r="A2" s="905" t="s">
        <v>0</v>
      </c>
      <c r="B2" s="905"/>
      <c r="C2" s="905"/>
      <c r="D2" s="905"/>
      <c r="E2" s="905"/>
      <c r="F2" s="905"/>
      <c r="G2" s="905"/>
      <c r="H2" s="905"/>
      <c r="I2" s="905"/>
      <c r="J2" s="905"/>
      <c r="K2" s="81"/>
      <c r="L2" s="81"/>
      <c r="M2" s="81"/>
    </row>
    <row r="3" spans="1:13" ht="18" x14ac:dyDescent="0.25">
      <c r="A3" s="918" t="s">
        <v>740</v>
      </c>
      <c r="B3" s="918"/>
      <c r="C3" s="918"/>
      <c r="D3" s="918"/>
      <c r="E3" s="918"/>
      <c r="F3" s="918"/>
      <c r="G3" s="918"/>
      <c r="H3" s="918"/>
      <c r="I3" s="918"/>
      <c r="J3" s="918"/>
      <c r="K3" s="81"/>
      <c r="L3" s="81"/>
      <c r="M3" s="81"/>
    </row>
    <row r="4" spans="1:13" ht="15.75" x14ac:dyDescent="0.25">
      <c r="A4" s="776" t="s">
        <v>440</v>
      </c>
      <c r="B4" s="776"/>
      <c r="C4" s="776"/>
      <c r="D4" s="776"/>
      <c r="E4" s="776"/>
      <c r="F4" s="776"/>
      <c r="G4" s="776"/>
      <c r="H4" s="776"/>
      <c r="I4" s="776"/>
      <c r="J4" s="776"/>
      <c r="K4" s="81"/>
      <c r="L4" s="81"/>
      <c r="M4" s="81"/>
    </row>
    <row r="5" spans="1:13" ht="15.75" x14ac:dyDescent="0.25">
      <c r="A5" s="722" t="s">
        <v>970</v>
      </c>
      <c r="B5" s="722"/>
      <c r="C5" s="83"/>
      <c r="D5" s="83"/>
      <c r="E5" s="83"/>
      <c r="F5" s="83"/>
      <c r="G5" s="83"/>
      <c r="H5" s="83"/>
      <c r="I5" s="83"/>
      <c r="J5" s="83"/>
      <c r="K5" s="81"/>
      <c r="L5" s="81"/>
      <c r="M5" s="81"/>
    </row>
    <row r="6" spans="1:13" ht="21.75" customHeight="1" x14ac:dyDescent="0.2">
      <c r="A6" s="913" t="s">
        <v>2</v>
      </c>
      <c r="B6" s="913" t="s">
        <v>3</v>
      </c>
      <c r="C6" s="915" t="s">
        <v>137</v>
      </c>
      <c r="D6" s="916"/>
      <c r="E6" s="916"/>
      <c r="F6" s="916"/>
      <c r="G6" s="916"/>
      <c r="H6" s="916"/>
      <c r="I6" s="916"/>
      <c r="J6" s="917"/>
      <c r="K6" s="81"/>
      <c r="L6" s="81"/>
      <c r="M6" s="81"/>
    </row>
    <row r="7" spans="1:13" ht="39.75" customHeight="1" x14ac:dyDescent="0.2">
      <c r="A7" s="914"/>
      <c r="B7" s="914"/>
      <c r="C7" s="551" t="s">
        <v>194</v>
      </c>
      <c r="D7" s="551" t="s">
        <v>117</v>
      </c>
      <c r="E7" s="551" t="s">
        <v>383</v>
      </c>
      <c r="F7" s="571" t="s">
        <v>163</v>
      </c>
      <c r="G7" s="571" t="s">
        <v>118</v>
      </c>
      <c r="H7" s="572" t="s">
        <v>193</v>
      </c>
      <c r="I7" s="572" t="s">
        <v>709</v>
      </c>
      <c r="J7" s="573" t="s">
        <v>17</v>
      </c>
      <c r="K7" s="92"/>
      <c r="L7" s="92"/>
      <c r="M7" s="92"/>
    </row>
    <row r="8" spans="1:13" s="14" customFormat="1" x14ac:dyDescent="0.2">
      <c r="A8" s="574">
        <v>1</v>
      </c>
      <c r="B8" s="574">
        <v>2</v>
      </c>
      <c r="C8" s="574">
        <v>3</v>
      </c>
      <c r="D8" s="574">
        <v>4</v>
      </c>
      <c r="E8" s="574">
        <v>5</v>
      </c>
      <c r="F8" s="574">
        <v>6</v>
      </c>
      <c r="G8" s="574">
        <v>7</v>
      </c>
      <c r="H8" s="575">
        <v>8</v>
      </c>
      <c r="I8" s="575">
        <v>9</v>
      </c>
      <c r="J8" s="576">
        <v>10</v>
      </c>
      <c r="K8" s="92"/>
      <c r="L8" s="92"/>
      <c r="M8" s="92"/>
    </row>
    <row r="9" spans="1:13" x14ac:dyDescent="0.2">
      <c r="A9" s="87">
        <v>1</v>
      </c>
      <c r="B9" s="88" t="s">
        <v>900</v>
      </c>
      <c r="C9" s="397" t="s">
        <v>938</v>
      </c>
      <c r="D9" s="397" t="s">
        <v>938</v>
      </c>
      <c r="E9" s="88">
        <f>'AT-3'!F9</f>
        <v>508</v>
      </c>
      <c r="F9" s="397" t="s">
        <v>938</v>
      </c>
      <c r="G9" s="397" t="s">
        <v>938</v>
      </c>
      <c r="H9" s="397" t="s">
        <v>938</v>
      </c>
      <c r="I9" s="397" t="s">
        <v>938</v>
      </c>
      <c r="J9" s="606">
        <f>SUM(C9:I9)</f>
        <v>508</v>
      </c>
      <c r="K9" s="81"/>
      <c r="L9" s="81"/>
      <c r="M9" s="81"/>
    </row>
    <row r="10" spans="1:13" x14ac:dyDescent="0.2">
      <c r="A10" s="87">
        <v>2</v>
      </c>
      <c r="B10" s="88" t="s">
        <v>901</v>
      </c>
      <c r="C10" s="397" t="s">
        <v>938</v>
      </c>
      <c r="D10" s="397" t="s">
        <v>938</v>
      </c>
      <c r="E10" s="88">
        <f>'AT-3'!F10</f>
        <v>258</v>
      </c>
      <c r="F10" s="397" t="s">
        <v>938</v>
      </c>
      <c r="G10" s="397" t="s">
        <v>938</v>
      </c>
      <c r="H10" s="397" t="s">
        <v>938</v>
      </c>
      <c r="I10" s="397" t="s">
        <v>938</v>
      </c>
      <c r="J10" s="606">
        <f t="shared" ref="J10:J16" si="0">SUM(C10:I10)</f>
        <v>258</v>
      </c>
      <c r="K10" s="81"/>
      <c r="L10" s="81"/>
      <c r="M10" s="81"/>
    </row>
    <row r="11" spans="1:13" x14ac:dyDescent="0.2">
      <c r="A11" s="87">
        <v>3</v>
      </c>
      <c r="B11" s="88" t="s">
        <v>902</v>
      </c>
      <c r="C11" s="397" t="s">
        <v>938</v>
      </c>
      <c r="D11" s="397" t="s">
        <v>938</v>
      </c>
      <c r="E11" s="88">
        <f>'AT-3'!F11</f>
        <v>174</v>
      </c>
      <c r="F11" s="397" t="s">
        <v>938</v>
      </c>
      <c r="G11" s="397" t="s">
        <v>938</v>
      </c>
      <c r="H11" s="397" t="s">
        <v>938</v>
      </c>
      <c r="I11" s="397" t="s">
        <v>938</v>
      </c>
      <c r="J11" s="606">
        <f t="shared" si="0"/>
        <v>174</v>
      </c>
      <c r="K11" s="81"/>
      <c r="L11" s="81"/>
      <c r="M11" s="81"/>
    </row>
    <row r="12" spans="1:13" x14ac:dyDescent="0.2">
      <c r="A12" s="87">
        <v>4</v>
      </c>
      <c r="B12" s="88" t="s">
        <v>903</v>
      </c>
      <c r="C12" s="397" t="s">
        <v>938</v>
      </c>
      <c r="D12" s="397" t="s">
        <v>938</v>
      </c>
      <c r="E12" s="88">
        <f>'AT-3'!F12</f>
        <v>414</v>
      </c>
      <c r="F12" s="397" t="s">
        <v>938</v>
      </c>
      <c r="G12" s="397" t="s">
        <v>938</v>
      </c>
      <c r="H12" s="397" t="s">
        <v>938</v>
      </c>
      <c r="I12" s="397" t="s">
        <v>938</v>
      </c>
      <c r="J12" s="606">
        <f t="shared" si="0"/>
        <v>414</v>
      </c>
      <c r="K12" s="81"/>
      <c r="L12" s="81"/>
      <c r="M12" s="81"/>
    </row>
    <row r="13" spans="1:13" x14ac:dyDescent="0.2">
      <c r="A13" s="87">
        <v>5</v>
      </c>
      <c r="B13" s="88" t="s">
        <v>904</v>
      </c>
      <c r="C13" s="397" t="s">
        <v>938</v>
      </c>
      <c r="D13" s="397" t="s">
        <v>938</v>
      </c>
      <c r="E13" s="88">
        <f>'AT-3'!F13</f>
        <v>544</v>
      </c>
      <c r="F13" s="397" t="s">
        <v>938</v>
      </c>
      <c r="G13" s="397" t="s">
        <v>938</v>
      </c>
      <c r="H13" s="397" t="s">
        <v>938</v>
      </c>
      <c r="I13" s="397" t="s">
        <v>938</v>
      </c>
      <c r="J13" s="606">
        <f t="shared" si="0"/>
        <v>544</v>
      </c>
      <c r="K13" s="81"/>
      <c r="L13" s="81"/>
      <c r="M13" s="81"/>
    </row>
    <row r="14" spans="1:13" x14ac:dyDescent="0.2">
      <c r="A14" s="87">
        <v>6</v>
      </c>
      <c r="B14" s="88" t="s">
        <v>905</v>
      </c>
      <c r="C14" s="397" t="s">
        <v>938</v>
      </c>
      <c r="D14" s="397" t="s">
        <v>938</v>
      </c>
      <c r="E14" s="88">
        <f>'AT-3'!F14</f>
        <v>277</v>
      </c>
      <c r="F14" s="397" t="s">
        <v>938</v>
      </c>
      <c r="G14" s="397" t="s">
        <v>938</v>
      </c>
      <c r="H14" s="397" t="s">
        <v>938</v>
      </c>
      <c r="I14" s="397" t="s">
        <v>938</v>
      </c>
      <c r="J14" s="606">
        <f t="shared" si="0"/>
        <v>277</v>
      </c>
      <c r="K14" s="81"/>
      <c r="L14" s="81"/>
      <c r="M14" s="81"/>
    </row>
    <row r="15" spans="1:13" x14ac:dyDescent="0.2">
      <c r="A15" s="87">
        <v>7</v>
      </c>
      <c r="B15" s="88" t="s">
        <v>907</v>
      </c>
      <c r="C15" s="397" t="s">
        <v>938</v>
      </c>
      <c r="D15" s="397" t="s">
        <v>938</v>
      </c>
      <c r="E15" s="88">
        <f>'AT-3'!F15</f>
        <v>142</v>
      </c>
      <c r="F15" s="397" t="s">
        <v>938</v>
      </c>
      <c r="G15" s="397" t="s">
        <v>938</v>
      </c>
      <c r="H15" s="397" t="s">
        <v>938</v>
      </c>
      <c r="I15" s="397" t="s">
        <v>938</v>
      </c>
      <c r="J15" s="606">
        <f t="shared" si="0"/>
        <v>142</v>
      </c>
      <c r="K15" s="81"/>
      <c r="L15" s="81"/>
      <c r="M15" s="81"/>
    </row>
    <row r="16" spans="1:13" x14ac:dyDescent="0.2">
      <c r="A16" s="87">
        <v>8</v>
      </c>
      <c r="B16" s="88" t="s">
        <v>906</v>
      </c>
      <c r="C16" s="397" t="s">
        <v>938</v>
      </c>
      <c r="D16" s="397" t="s">
        <v>938</v>
      </c>
      <c r="E16" s="88">
        <f>'AT-3'!F16</f>
        <v>194</v>
      </c>
      <c r="F16" s="397" t="s">
        <v>938</v>
      </c>
      <c r="G16" s="397" t="s">
        <v>938</v>
      </c>
      <c r="H16" s="397" t="s">
        <v>938</v>
      </c>
      <c r="I16" s="397" t="s">
        <v>938</v>
      </c>
      <c r="J16" s="606">
        <f t="shared" si="0"/>
        <v>194</v>
      </c>
      <c r="K16" s="81"/>
      <c r="L16" s="81"/>
      <c r="M16" s="81"/>
    </row>
    <row r="17" spans="1:25" x14ac:dyDescent="0.2">
      <c r="A17" s="85" t="s">
        <v>17</v>
      </c>
      <c r="B17" s="88"/>
      <c r="C17" s="397" t="s">
        <v>938</v>
      </c>
      <c r="D17" s="397" t="s">
        <v>938</v>
      </c>
      <c r="E17" s="268">
        <f>SUM(E9:E16)</f>
        <v>2511</v>
      </c>
      <c r="F17" s="397" t="s">
        <v>938</v>
      </c>
      <c r="G17" s="397" t="s">
        <v>938</v>
      </c>
      <c r="H17" s="397" t="s">
        <v>938</v>
      </c>
      <c r="I17" s="397" t="s">
        <v>938</v>
      </c>
      <c r="J17" s="268">
        <f t="shared" ref="J17" si="1">SUM(J9:J16)</f>
        <v>2511</v>
      </c>
      <c r="L17" s="81"/>
      <c r="M17" s="81"/>
    </row>
    <row r="18" spans="1:25" x14ac:dyDescent="0.2">
      <c r="A18" s="89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</row>
    <row r="19" spans="1:25" x14ac:dyDescent="0.2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</row>
    <row r="20" spans="1:25" x14ac:dyDescent="0.2">
      <c r="A20" s="81" t="s">
        <v>119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1:25" x14ac:dyDescent="0.2">
      <c r="A21" s="81" t="s">
        <v>195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25" x14ac:dyDescent="0.2">
      <c r="A22" t="s">
        <v>120</v>
      </c>
    </row>
    <row r="23" spans="1:25" x14ac:dyDescent="0.2">
      <c r="A23" s="903" t="s">
        <v>121</v>
      </c>
      <c r="B23" s="903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</row>
    <row r="24" spans="1:25" x14ac:dyDescent="0.2">
      <c r="A24" s="920" t="s">
        <v>122</v>
      </c>
      <c r="B24" s="920"/>
      <c r="C24" s="920"/>
      <c r="D24" s="920"/>
      <c r="E24" s="81"/>
      <c r="F24" s="81"/>
      <c r="G24" s="81"/>
      <c r="H24" s="81"/>
      <c r="I24" s="81"/>
      <c r="J24" s="81"/>
      <c r="K24" s="81"/>
      <c r="L24" s="81"/>
      <c r="M24" s="81"/>
    </row>
    <row r="25" spans="1:25" x14ac:dyDescent="0.2">
      <c r="A25" s="127" t="s">
        <v>164</v>
      </c>
      <c r="B25" s="127"/>
      <c r="C25" s="127"/>
      <c r="D25" s="127"/>
      <c r="E25" s="81"/>
      <c r="F25" s="81"/>
      <c r="G25" s="81"/>
      <c r="H25" s="81"/>
      <c r="I25" s="81"/>
      <c r="J25" s="81"/>
      <c r="K25" s="81"/>
      <c r="L25" s="81"/>
      <c r="M25" s="81"/>
    </row>
    <row r="26" spans="1:25" x14ac:dyDescent="0.2">
      <c r="A26" s="127"/>
      <c r="B26" s="127"/>
      <c r="C26" s="127"/>
      <c r="D26" s="127"/>
      <c r="E26" s="81"/>
      <c r="F26" s="81"/>
      <c r="G26" s="81"/>
      <c r="H26" s="81"/>
      <c r="I26" s="81"/>
      <c r="J26" s="81"/>
      <c r="K26" s="81"/>
      <c r="L26" s="81"/>
      <c r="M26" s="81"/>
    </row>
    <row r="27" spans="1:25" ht="12.75" customHeight="1" x14ac:dyDescent="0.2">
      <c r="A27" s="452"/>
      <c r="B27" s="452"/>
      <c r="C27" s="452"/>
      <c r="D27" s="452"/>
      <c r="E27" s="452"/>
      <c r="F27" s="452"/>
      <c r="I27" s="359" t="s">
        <v>912</v>
      </c>
      <c r="K27" s="452"/>
      <c r="L27" s="452"/>
      <c r="M27" s="452"/>
      <c r="N27" s="452"/>
      <c r="O27" s="452"/>
      <c r="P27" s="452"/>
      <c r="Q27" s="452"/>
      <c r="R27" s="452"/>
      <c r="S27" s="545"/>
      <c r="T27" s="545"/>
    </row>
    <row r="28" spans="1:25" ht="12.75" customHeight="1" x14ac:dyDescent="0.2">
      <c r="A28" s="14" t="s">
        <v>12</v>
      </c>
      <c r="B28" s="14"/>
      <c r="C28" s="14"/>
      <c r="D28" s="14"/>
      <c r="E28" s="14"/>
      <c r="F28" s="14"/>
      <c r="I28" s="359" t="s">
        <v>913</v>
      </c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</row>
    <row r="29" spans="1:25" x14ac:dyDescent="0.2">
      <c r="A29" s="14"/>
      <c r="B29" s="14"/>
      <c r="C29" s="14"/>
      <c r="D29" s="14"/>
      <c r="E29" s="14"/>
      <c r="F29" s="14"/>
      <c r="I29" s="359" t="s">
        <v>914</v>
      </c>
      <c r="K29" s="539"/>
      <c r="L29" s="14"/>
      <c r="M29" s="14"/>
      <c r="N29" s="14"/>
      <c r="S29" s="14"/>
      <c r="T29" s="14"/>
    </row>
    <row r="30" spans="1:25" x14ac:dyDescent="0.2">
      <c r="H30" s="549" t="s">
        <v>82</v>
      </c>
    </row>
    <row r="31" spans="1:25" x14ac:dyDescent="0.2">
      <c r="A31" s="919"/>
      <c r="B31" s="919"/>
      <c r="C31" s="919"/>
      <c r="D31" s="919"/>
      <c r="E31" s="919"/>
      <c r="F31" s="919"/>
      <c r="G31" s="919"/>
      <c r="H31" s="919"/>
      <c r="I31" s="919"/>
      <c r="J31" s="919"/>
      <c r="K31" s="81"/>
      <c r="L31" s="81"/>
      <c r="M31" s="81"/>
    </row>
  </sheetData>
  <mergeCells count="14">
    <mergeCell ref="A31:J31"/>
    <mergeCell ref="A23:D23"/>
    <mergeCell ref="E23:J23"/>
    <mergeCell ref="A24:D24"/>
    <mergeCell ref="K23:M23"/>
    <mergeCell ref="A6:A7"/>
    <mergeCell ref="B6:B7"/>
    <mergeCell ref="C6:J6"/>
    <mergeCell ref="D1:E1"/>
    <mergeCell ref="G1:J1"/>
    <mergeCell ref="A2:J2"/>
    <mergeCell ref="A4:J4"/>
    <mergeCell ref="A5:B5"/>
    <mergeCell ref="A3:J3"/>
  </mergeCells>
  <phoneticPr fontId="0" type="noConversion"/>
  <printOptions horizontalCentered="1"/>
  <pageMargins left="0.70866141732283472" right="0.70866141732283472" top="1.21" bottom="0" header="0.31496062992125984" footer="0.31496062992125984"/>
  <pageSetup paperSize="9" scale="97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zoomScale="80" zoomScaleNormal="80" zoomScaleSheetLayoutView="76" workbookViewId="0">
      <selection activeCell="I26" sqref="I26"/>
    </sheetView>
  </sheetViews>
  <sheetFormatPr defaultRowHeight="12.75" x14ac:dyDescent="0.2"/>
  <cols>
    <col min="1" max="1" width="6.140625" customWidth="1"/>
    <col min="2" max="11" width="17" customWidth="1"/>
    <col min="12" max="12" width="18.85546875" customWidth="1"/>
    <col min="13" max="13" width="18.7109375" customWidth="1"/>
    <col min="14" max="14" width="12.28515625" customWidth="1"/>
    <col min="15" max="15" width="12.7109375" customWidth="1"/>
    <col min="16" max="16" width="16.140625" customWidth="1"/>
  </cols>
  <sheetData>
    <row r="1" spans="1:26" ht="15" x14ac:dyDescent="0.2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43" t="s">
        <v>541</v>
      </c>
      <c r="M1" s="843"/>
      <c r="N1" s="93"/>
      <c r="O1" s="81"/>
      <c r="P1" s="81"/>
    </row>
    <row r="2" spans="1:26" ht="15.75" x14ac:dyDescent="0.25">
      <c r="A2" s="905" t="s">
        <v>0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81"/>
      <c r="O2" s="81"/>
      <c r="P2" s="81"/>
    </row>
    <row r="3" spans="1:26" ht="20.25" x14ac:dyDescent="0.3">
      <c r="A3" s="775" t="s">
        <v>740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81"/>
      <c r="O3" s="81"/>
      <c r="P3" s="81"/>
    </row>
    <row r="4" spans="1:26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26" ht="15.75" x14ac:dyDescent="0.25">
      <c r="A5" s="776" t="s">
        <v>540</v>
      </c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81"/>
      <c r="O5" s="81"/>
      <c r="P5" s="81"/>
    </row>
    <row r="6" spans="1:26" x14ac:dyDescent="0.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26" x14ac:dyDescent="0.2">
      <c r="A7" s="722" t="s">
        <v>970</v>
      </c>
      <c r="B7" s="722"/>
      <c r="C7" s="27"/>
      <c r="D7" s="27"/>
      <c r="E7" s="27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26" ht="18" x14ac:dyDescent="0.25">
      <c r="A8" s="84"/>
      <c r="B8" s="84"/>
      <c r="C8" s="84"/>
      <c r="D8" s="84"/>
      <c r="E8" s="84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26" ht="19.899999999999999" customHeight="1" x14ac:dyDescent="0.2">
      <c r="A9" s="921" t="s">
        <v>2</v>
      </c>
      <c r="B9" s="921" t="s">
        <v>3</v>
      </c>
      <c r="C9" s="923" t="s">
        <v>117</v>
      </c>
      <c r="D9" s="923"/>
      <c r="E9" s="924"/>
      <c r="F9" s="922" t="s">
        <v>118</v>
      </c>
      <c r="G9" s="923"/>
      <c r="H9" s="923"/>
      <c r="I9" s="924"/>
      <c r="J9" s="922" t="s">
        <v>193</v>
      </c>
      <c r="K9" s="923"/>
      <c r="L9" s="923"/>
      <c r="M9" s="924"/>
      <c r="Y9" s="9"/>
      <c r="Z9" s="12"/>
    </row>
    <row r="10" spans="1:26" ht="45.75" customHeight="1" x14ac:dyDescent="0.2">
      <c r="A10" s="921"/>
      <c r="B10" s="921"/>
      <c r="C10" s="398" t="s">
        <v>385</v>
      </c>
      <c r="D10" s="370" t="s">
        <v>382</v>
      </c>
      <c r="E10" s="398" t="s">
        <v>196</v>
      </c>
      <c r="F10" s="370" t="s">
        <v>380</v>
      </c>
      <c r="G10" s="398" t="s">
        <v>381</v>
      </c>
      <c r="H10" s="370" t="s">
        <v>382</v>
      </c>
      <c r="I10" s="398" t="s">
        <v>196</v>
      </c>
      <c r="J10" s="370" t="s">
        <v>384</v>
      </c>
      <c r="K10" s="398" t="s">
        <v>381</v>
      </c>
      <c r="L10" s="370" t="s">
        <v>382</v>
      </c>
      <c r="M10" s="367" t="s">
        <v>196</v>
      </c>
    </row>
    <row r="11" spans="1:26" s="14" customFormat="1" x14ac:dyDescent="0.2">
      <c r="A11" s="275">
        <v>1</v>
      </c>
      <c r="B11" s="275">
        <v>2</v>
      </c>
      <c r="C11" s="275">
        <v>3</v>
      </c>
      <c r="D11" s="275">
        <v>4</v>
      </c>
      <c r="E11" s="275">
        <v>5</v>
      </c>
      <c r="F11" s="275">
        <v>6</v>
      </c>
      <c r="G11" s="275">
        <v>7</v>
      </c>
      <c r="H11" s="275">
        <v>8</v>
      </c>
      <c r="I11" s="275">
        <v>9</v>
      </c>
      <c r="J11" s="275">
        <v>10</v>
      </c>
      <c r="K11" s="275">
        <v>11</v>
      </c>
      <c r="L11" s="275">
        <v>12</v>
      </c>
      <c r="M11" s="275">
        <v>13</v>
      </c>
    </row>
    <row r="12" spans="1:26" x14ac:dyDescent="0.2">
      <c r="A12" s="87">
        <v>1</v>
      </c>
      <c r="B12" s="88" t="s">
        <v>900</v>
      </c>
      <c r="C12" s="397" t="s">
        <v>926</v>
      </c>
      <c r="D12" s="397" t="s">
        <v>926</v>
      </c>
      <c r="E12" s="397" t="s">
        <v>926</v>
      </c>
      <c r="F12" s="397" t="s">
        <v>926</v>
      </c>
      <c r="G12" s="397" t="s">
        <v>926</v>
      </c>
      <c r="H12" s="397" t="s">
        <v>926</v>
      </c>
      <c r="I12" s="397" t="s">
        <v>926</v>
      </c>
      <c r="J12" s="397" t="s">
        <v>926</v>
      </c>
      <c r="K12" s="397" t="s">
        <v>926</v>
      </c>
      <c r="L12" s="397" t="s">
        <v>926</v>
      </c>
      <c r="M12" s="397" t="s">
        <v>926</v>
      </c>
    </row>
    <row r="13" spans="1:26" x14ac:dyDescent="0.2">
      <c r="A13" s="87">
        <v>2</v>
      </c>
      <c r="B13" s="88" t="s">
        <v>901</v>
      </c>
      <c r="C13" s="397" t="s">
        <v>926</v>
      </c>
      <c r="D13" s="397" t="s">
        <v>926</v>
      </c>
      <c r="E13" s="397" t="s">
        <v>926</v>
      </c>
      <c r="F13" s="397" t="s">
        <v>926</v>
      </c>
      <c r="G13" s="397" t="s">
        <v>926</v>
      </c>
      <c r="H13" s="397" t="s">
        <v>926</v>
      </c>
      <c r="I13" s="397" t="s">
        <v>926</v>
      </c>
      <c r="J13" s="397" t="s">
        <v>926</v>
      </c>
      <c r="K13" s="397" t="s">
        <v>926</v>
      </c>
      <c r="L13" s="397" t="s">
        <v>926</v>
      </c>
      <c r="M13" s="397" t="s">
        <v>926</v>
      </c>
    </row>
    <row r="14" spans="1:26" x14ac:dyDescent="0.2">
      <c r="A14" s="87">
        <v>3</v>
      </c>
      <c r="B14" s="88" t="s">
        <v>902</v>
      </c>
      <c r="C14" s="397" t="s">
        <v>926</v>
      </c>
      <c r="D14" s="397" t="s">
        <v>926</v>
      </c>
      <c r="E14" s="397" t="s">
        <v>926</v>
      </c>
      <c r="F14" s="397" t="s">
        <v>926</v>
      </c>
      <c r="G14" s="397" t="s">
        <v>926</v>
      </c>
      <c r="H14" s="397" t="s">
        <v>926</v>
      </c>
      <c r="I14" s="397" t="s">
        <v>926</v>
      </c>
      <c r="J14" s="397" t="s">
        <v>926</v>
      </c>
      <c r="K14" s="397" t="s">
        <v>926</v>
      </c>
      <c r="L14" s="397" t="s">
        <v>926</v>
      </c>
      <c r="M14" s="397" t="s">
        <v>926</v>
      </c>
    </row>
    <row r="15" spans="1:26" x14ac:dyDescent="0.2">
      <c r="A15" s="87">
        <v>4</v>
      </c>
      <c r="B15" s="88" t="s">
        <v>903</v>
      </c>
      <c r="C15" s="397" t="s">
        <v>926</v>
      </c>
      <c r="D15" s="397" t="s">
        <v>926</v>
      </c>
      <c r="E15" s="397" t="s">
        <v>926</v>
      </c>
      <c r="F15" s="397" t="s">
        <v>926</v>
      </c>
      <c r="G15" s="397" t="s">
        <v>926</v>
      </c>
      <c r="H15" s="397" t="s">
        <v>926</v>
      </c>
      <c r="I15" s="397" t="s">
        <v>926</v>
      </c>
      <c r="J15" s="397" t="s">
        <v>926</v>
      </c>
      <c r="K15" s="397" t="s">
        <v>926</v>
      </c>
      <c r="L15" s="397" t="s">
        <v>926</v>
      </c>
      <c r="M15" s="397" t="s">
        <v>926</v>
      </c>
    </row>
    <row r="16" spans="1:26" x14ac:dyDescent="0.2">
      <c r="A16" s="87">
        <v>5</v>
      </c>
      <c r="B16" s="88" t="s">
        <v>904</v>
      </c>
      <c r="C16" s="397" t="s">
        <v>926</v>
      </c>
      <c r="D16" s="397" t="s">
        <v>926</v>
      </c>
      <c r="E16" s="397" t="s">
        <v>926</v>
      </c>
      <c r="F16" s="397" t="s">
        <v>926</v>
      </c>
      <c r="G16" s="397" t="s">
        <v>926</v>
      </c>
      <c r="H16" s="397" t="s">
        <v>926</v>
      </c>
      <c r="I16" s="397" t="s">
        <v>926</v>
      </c>
      <c r="J16" s="397" t="s">
        <v>926</v>
      </c>
      <c r="K16" s="397" t="s">
        <v>926</v>
      </c>
      <c r="L16" s="397" t="s">
        <v>926</v>
      </c>
      <c r="M16" s="397" t="s">
        <v>926</v>
      </c>
    </row>
    <row r="17" spans="1:28" x14ac:dyDescent="0.2">
      <c r="A17" s="87">
        <v>6</v>
      </c>
      <c r="B17" s="88" t="s">
        <v>905</v>
      </c>
      <c r="C17" s="397" t="s">
        <v>926</v>
      </c>
      <c r="D17" s="397" t="s">
        <v>926</v>
      </c>
      <c r="E17" s="397" t="s">
        <v>926</v>
      </c>
      <c r="F17" s="397" t="s">
        <v>926</v>
      </c>
      <c r="G17" s="397" t="s">
        <v>926</v>
      </c>
      <c r="H17" s="397" t="s">
        <v>926</v>
      </c>
      <c r="I17" s="397" t="s">
        <v>926</v>
      </c>
      <c r="J17" s="397" t="s">
        <v>926</v>
      </c>
      <c r="K17" s="397" t="s">
        <v>926</v>
      </c>
      <c r="L17" s="397" t="s">
        <v>926</v>
      </c>
      <c r="M17" s="397" t="s">
        <v>926</v>
      </c>
    </row>
    <row r="18" spans="1:28" x14ac:dyDescent="0.2">
      <c r="A18" s="87">
        <v>7</v>
      </c>
      <c r="B18" s="88" t="s">
        <v>907</v>
      </c>
      <c r="C18" s="397" t="s">
        <v>926</v>
      </c>
      <c r="D18" s="397" t="s">
        <v>926</v>
      </c>
      <c r="E18" s="397" t="s">
        <v>926</v>
      </c>
      <c r="F18" s="397" t="s">
        <v>926</v>
      </c>
      <c r="G18" s="397" t="s">
        <v>926</v>
      </c>
      <c r="H18" s="397" t="s">
        <v>926</v>
      </c>
      <c r="I18" s="397" t="s">
        <v>926</v>
      </c>
      <c r="J18" s="397" t="s">
        <v>926</v>
      </c>
      <c r="K18" s="397" t="s">
        <v>926</v>
      </c>
      <c r="L18" s="397" t="s">
        <v>926</v>
      </c>
      <c r="M18" s="397" t="s">
        <v>926</v>
      </c>
    </row>
    <row r="19" spans="1:28" x14ac:dyDescent="0.2">
      <c r="A19" s="87">
        <v>8</v>
      </c>
      <c r="B19" s="88" t="s">
        <v>906</v>
      </c>
      <c r="C19" s="397" t="s">
        <v>926</v>
      </c>
      <c r="D19" s="397" t="s">
        <v>926</v>
      </c>
      <c r="E19" s="397" t="s">
        <v>926</v>
      </c>
      <c r="F19" s="397" t="s">
        <v>926</v>
      </c>
      <c r="G19" s="397" t="s">
        <v>926</v>
      </c>
      <c r="H19" s="397" t="s">
        <v>926</v>
      </c>
      <c r="I19" s="397" t="s">
        <v>926</v>
      </c>
      <c r="J19" s="397" t="s">
        <v>926</v>
      </c>
      <c r="K19" s="397" t="s">
        <v>926</v>
      </c>
      <c r="L19" s="397" t="s">
        <v>926</v>
      </c>
      <c r="M19" s="397" t="s">
        <v>926</v>
      </c>
    </row>
    <row r="20" spans="1:28" x14ac:dyDescent="0.2">
      <c r="A20" s="85" t="s">
        <v>17</v>
      </c>
      <c r="B20" s="85"/>
      <c r="C20" s="397" t="s">
        <v>926</v>
      </c>
      <c r="D20" s="397" t="s">
        <v>926</v>
      </c>
      <c r="E20" s="397" t="s">
        <v>926</v>
      </c>
      <c r="F20" s="397" t="s">
        <v>926</v>
      </c>
      <c r="G20" s="397" t="s">
        <v>926</v>
      </c>
      <c r="H20" s="397" t="s">
        <v>926</v>
      </c>
      <c r="I20" s="397" t="s">
        <v>926</v>
      </c>
      <c r="J20" s="397" t="s">
        <v>926</v>
      </c>
      <c r="K20" s="397" t="s">
        <v>926</v>
      </c>
      <c r="L20" s="397" t="s">
        <v>926</v>
      </c>
      <c r="M20" s="397" t="s">
        <v>926</v>
      </c>
    </row>
    <row r="21" spans="1:28" x14ac:dyDescent="0.2">
      <c r="A21" s="89"/>
      <c r="B21" s="89"/>
      <c r="C21" s="89"/>
      <c r="D21" s="89"/>
      <c r="E21" s="8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28" x14ac:dyDescent="0.2">
      <c r="A22" s="89"/>
      <c r="B22" s="89"/>
      <c r="C22" s="89"/>
      <c r="D22" s="89"/>
      <c r="E22" s="89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28" x14ac:dyDescent="0.2">
      <c r="A23" s="89"/>
      <c r="B23" s="89"/>
      <c r="C23" s="89"/>
      <c r="D23" s="89"/>
      <c r="E23" s="89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28" x14ac:dyDescent="0.2">
      <c r="A24" s="89"/>
      <c r="B24" s="89"/>
      <c r="C24" s="89"/>
      <c r="D24" s="89"/>
      <c r="E24" s="89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28" x14ac:dyDescent="0.2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1:28" x14ac:dyDescent="0.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8" spans="1:28" x14ac:dyDescent="0.2">
      <c r="A28" s="565"/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96"/>
      <c r="Q28" s="903"/>
      <c r="R28" s="903"/>
      <c r="S28" s="903"/>
    </row>
    <row r="29" spans="1:28" ht="12.75" customHeight="1" x14ac:dyDescent="0.2">
      <c r="A29" s="452"/>
      <c r="B29" s="452"/>
      <c r="C29" s="452"/>
      <c r="D29" s="452"/>
      <c r="E29" s="452"/>
      <c r="F29" s="452"/>
      <c r="G29" s="452"/>
      <c r="H29" s="452"/>
      <c r="I29" s="452"/>
      <c r="L29" s="359" t="s">
        <v>912</v>
      </c>
      <c r="N29" s="452"/>
      <c r="O29" s="452"/>
      <c r="P29" s="452"/>
      <c r="Q29" s="452"/>
      <c r="R29" s="452"/>
      <c r="S29" s="452"/>
      <c r="T29" s="452"/>
      <c r="U29" s="452"/>
      <c r="V29" s="545"/>
      <c r="W29" s="545"/>
    </row>
    <row r="30" spans="1:28" ht="12.75" customHeight="1" x14ac:dyDescent="0.2">
      <c r="A30" s="14" t="s">
        <v>12</v>
      </c>
      <c r="B30" s="14"/>
      <c r="C30" s="14"/>
      <c r="D30" s="14"/>
      <c r="E30" s="14"/>
      <c r="F30" s="14"/>
      <c r="G30" s="14"/>
      <c r="H30" s="14"/>
      <c r="I30" s="14"/>
      <c r="L30" s="359" t="s">
        <v>913</v>
      </c>
      <c r="N30" s="546"/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46"/>
      <c r="Z30" s="546"/>
      <c r="AA30" s="546"/>
      <c r="AB30" s="546"/>
    </row>
    <row r="31" spans="1:28" x14ac:dyDescent="0.2">
      <c r="A31" s="14"/>
      <c r="B31" s="14"/>
      <c r="C31" s="14"/>
      <c r="D31" s="14"/>
      <c r="E31" s="14"/>
      <c r="F31" s="14"/>
      <c r="G31" s="14"/>
      <c r="H31" s="14"/>
      <c r="I31" s="14"/>
      <c r="L31" s="359" t="s">
        <v>914</v>
      </c>
      <c r="N31" s="539"/>
      <c r="O31" s="14"/>
      <c r="P31" s="14"/>
      <c r="Q31" s="14"/>
      <c r="V31" s="14"/>
      <c r="W31" s="14"/>
    </row>
    <row r="32" spans="1:28" x14ac:dyDescent="0.2">
      <c r="K32" s="549" t="s">
        <v>82</v>
      </c>
    </row>
    <row r="33" spans="1:19" s="14" customFormat="1" x14ac:dyDescent="0.2">
      <c r="A33" s="92"/>
      <c r="B33" s="92"/>
      <c r="C33" s="92"/>
      <c r="D33" s="92"/>
      <c r="E33" s="92"/>
      <c r="F33" s="92"/>
      <c r="G33" s="92"/>
      <c r="H33" s="92"/>
      <c r="I33" s="92"/>
      <c r="J33" s="92"/>
      <c r="O33" s="30"/>
      <c r="P33" s="30"/>
      <c r="Q33" s="30"/>
      <c r="R33" s="30"/>
      <c r="S33" s="30"/>
    </row>
    <row r="34" spans="1:19" s="14" customFormat="1" x14ac:dyDescent="0.2"/>
  </sheetData>
  <mergeCells count="11">
    <mergeCell ref="L1:M1"/>
    <mergeCell ref="A2:M2"/>
    <mergeCell ref="A3:M3"/>
    <mergeCell ref="A5:M5"/>
    <mergeCell ref="A7:B7"/>
    <mergeCell ref="A9:A10"/>
    <mergeCell ref="B9:B10"/>
    <mergeCell ref="F9:I9"/>
    <mergeCell ref="J9:M9"/>
    <mergeCell ref="Q28:S28"/>
    <mergeCell ref="C9:E9"/>
  </mergeCells>
  <printOptions horizontalCentered="1"/>
  <pageMargins left="0.70866141732283472" right="0.70866141732283472" top="1.36" bottom="0" header="0.31496062992125984" footer="0.31496062992125984"/>
  <pageSetup paperSize="9" scale="62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zoomScaleNormal="100" zoomScaleSheetLayoutView="84" workbookViewId="0">
      <selection activeCell="J19" sqref="J19"/>
    </sheetView>
  </sheetViews>
  <sheetFormatPr defaultRowHeight="12.75" x14ac:dyDescent="0.2"/>
  <cols>
    <col min="1" max="1" width="5.85546875" customWidth="1"/>
    <col min="2" max="2" width="15.28515625" bestFit="1" customWidth="1"/>
    <col min="6" max="6" width="13.42578125" customWidth="1"/>
    <col min="7" max="7" width="14.85546875" customWidth="1"/>
    <col min="8" max="8" width="12.42578125" customWidth="1"/>
    <col min="9" max="9" width="15.28515625" customWidth="1"/>
    <col min="10" max="10" width="14.28515625" customWidth="1"/>
    <col min="11" max="11" width="15.7109375" customWidth="1"/>
    <col min="12" max="12" width="9.140625" hidden="1" customWidth="1"/>
  </cols>
  <sheetData>
    <row r="1" spans="1:12" ht="18" x14ac:dyDescent="0.35">
      <c r="A1" s="792" t="s">
        <v>0</v>
      </c>
      <c r="B1" s="792"/>
      <c r="C1" s="792"/>
      <c r="D1" s="792"/>
      <c r="E1" s="792"/>
      <c r="F1" s="792"/>
      <c r="G1" s="792"/>
      <c r="H1" s="792"/>
      <c r="I1" s="792"/>
      <c r="J1" s="925" t="s">
        <v>520</v>
      </c>
      <c r="K1" s="925"/>
    </row>
    <row r="2" spans="1:12" ht="21" x14ac:dyDescent="0.35">
      <c r="A2" s="791" t="s">
        <v>740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</row>
    <row r="3" spans="1:12" ht="15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2" ht="27" customHeight="1" x14ac:dyDescent="0.3">
      <c r="A4" s="926" t="s">
        <v>697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</row>
    <row r="5" spans="1:12" ht="15" x14ac:dyDescent="0.3">
      <c r="A5" s="722" t="s">
        <v>970</v>
      </c>
      <c r="B5" s="722"/>
      <c r="C5" s="171"/>
      <c r="D5" s="171"/>
      <c r="E5" s="171"/>
      <c r="F5" s="171"/>
      <c r="G5" s="171"/>
      <c r="H5" s="171"/>
      <c r="I5" s="170"/>
      <c r="J5" s="927" t="s">
        <v>829</v>
      </c>
      <c r="K5" s="927"/>
      <c r="L5" s="927"/>
    </row>
    <row r="6" spans="1:12" ht="27.75" customHeight="1" x14ac:dyDescent="0.2">
      <c r="A6" s="894" t="s">
        <v>2</v>
      </c>
      <c r="B6" s="894" t="s">
        <v>3</v>
      </c>
      <c r="C6" s="894" t="s">
        <v>294</v>
      </c>
      <c r="D6" s="894" t="s">
        <v>295</v>
      </c>
      <c r="E6" s="894"/>
      <c r="F6" s="894"/>
      <c r="G6" s="894"/>
      <c r="H6" s="894"/>
      <c r="I6" s="928" t="s">
        <v>296</v>
      </c>
      <c r="J6" s="929"/>
      <c r="K6" s="930"/>
    </row>
    <row r="7" spans="1:12" ht="90" customHeight="1" x14ac:dyDescent="0.2">
      <c r="A7" s="894"/>
      <c r="B7" s="894"/>
      <c r="C7" s="894"/>
      <c r="D7" s="399" t="s">
        <v>297</v>
      </c>
      <c r="E7" s="399" t="s">
        <v>196</v>
      </c>
      <c r="F7" s="399" t="s">
        <v>443</v>
      </c>
      <c r="G7" s="399" t="s">
        <v>298</v>
      </c>
      <c r="H7" s="399" t="s">
        <v>419</v>
      </c>
      <c r="I7" s="399" t="s">
        <v>299</v>
      </c>
      <c r="J7" s="399" t="s">
        <v>300</v>
      </c>
      <c r="K7" s="399" t="s">
        <v>301</v>
      </c>
    </row>
    <row r="8" spans="1:12" ht="15" x14ac:dyDescent="0.2">
      <c r="A8" s="172" t="s">
        <v>257</v>
      </c>
      <c r="B8" s="172" t="s">
        <v>258</v>
      </c>
      <c r="C8" s="172" t="s">
        <v>259</v>
      </c>
      <c r="D8" s="172" t="s">
        <v>260</v>
      </c>
      <c r="E8" s="172" t="s">
        <v>261</v>
      </c>
      <c r="F8" s="172" t="s">
        <v>262</v>
      </c>
      <c r="G8" s="172" t="s">
        <v>263</v>
      </c>
      <c r="H8" s="172" t="s">
        <v>264</v>
      </c>
      <c r="I8" s="172" t="s">
        <v>283</v>
      </c>
      <c r="J8" s="172" t="s">
        <v>284</v>
      </c>
      <c r="K8" s="172" t="s">
        <v>285</v>
      </c>
    </row>
    <row r="9" spans="1:12" x14ac:dyDescent="0.2">
      <c r="A9" s="87">
        <v>1</v>
      </c>
      <c r="B9" s="88" t="s">
        <v>900</v>
      </c>
      <c r="C9" s="143" t="s">
        <v>926</v>
      </c>
      <c r="D9" s="143" t="s">
        <v>926</v>
      </c>
      <c r="E9" s="143" t="s">
        <v>926</v>
      </c>
      <c r="F9" s="143" t="s">
        <v>926</v>
      </c>
      <c r="G9" s="143" t="s">
        <v>926</v>
      </c>
      <c r="H9" s="143" t="s">
        <v>926</v>
      </c>
      <c r="I9" s="143" t="s">
        <v>926</v>
      </c>
      <c r="J9" s="143" t="s">
        <v>926</v>
      </c>
      <c r="K9" s="143" t="s">
        <v>926</v>
      </c>
    </row>
    <row r="10" spans="1:12" x14ac:dyDescent="0.2">
      <c r="A10" s="87">
        <v>2</v>
      </c>
      <c r="B10" s="88" t="s">
        <v>901</v>
      </c>
      <c r="C10" s="143" t="s">
        <v>926</v>
      </c>
      <c r="D10" s="143" t="s">
        <v>926</v>
      </c>
      <c r="E10" s="143" t="s">
        <v>926</v>
      </c>
      <c r="F10" s="143" t="s">
        <v>926</v>
      </c>
      <c r="G10" s="143" t="s">
        <v>926</v>
      </c>
      <c r="H10" s="143" t="s">
        <v>926</v>
      </c>
      <c r="I10" s="143" t="s">
        <v>926</v>
      </c>
      <c r="J10" s="143" t="s">
        <v>926</v>
      </c>
      <c r="K10" s="143" t="s">
        <v>926</v>
      </c>
    </row>
    <row r="11" spans="1:12" x14ac:dyDescent="0.2">
      <c r="A11" s="87">
        <v>3</v>
      </c>
      <c r="B11" s="88" t="s">
        <v>902</v>
      </c>
      <c r="C11" s="143" t="s">
        <v>926</v>
      </c>
      <c r="D11" s="143" t="s">
        <v>926</v>
      </c>
      <c r="E11" s="143" t="s">
        <v>926</v>
      </c>
      <c r="F11" s="143" t="s">
        <v>926</v>
      </c>
      <c r="G11" s="143" t="s">
        <v>926</v>
      </c>
      <c r="H11" s="143" t="s">
        <v>926</v>
      </c>
      <c r="I11" s="143" t="s">
        <v>926</v>
      </c>
      <c r="J11" s="143" t="s">
        <v>926</v>
      </c>
      <c r="K11" s="143" t="s">
        <v>926</v>
      </c>
    </row>
    <row r="12" spans="1:12" x14ac:dyDescent="0.2">
      <c r="A12" s="87">
        <v>4</v>
      </c>
      <c r="B12" s="88" t="s">
        <v>903</v>
      </c>
      <c r="C12" s="143" t="s">
        <v>926</v>
      </c>
      <c r="D12" s="143" t="s">
        <v>926</v>
      </c>
      <c r="E12" s="143" t="s">
        <v>926</v>
      </c>
      <c r="F12" s="143" t="s">
        <v>926</v>
      </c>
      <c r="G12" s="143" t="s">
        <v>926</v>
      </c>
      <c r="H12" s="143" t="s">
        <v>926</v>
      </c>
      <c r="I12" s="143" t="s">
        <v>926</v>
      </c>
      <c r="J12" s="143" t="s">
        <v>926</v>
      </c>
      <c r="K12" s="143" t="s">
        <v>926</v>
      </c>
    </row>
    <row r="13" spans="1:12" x14ac:dyDescent="0.2">
      <c r="A13" s="87">
        <v>5</v>
      </c>
      <c r="B13" s="88" t="s">
        <v>904</v>
      </c>
      <c r="C13" s="143" t="s">
        <v>926</v>
      </c>
      <c r="D13" s="143" t="s">
        <v>926</v>
      </c>
      <c r="E13" s="143" t="s">
        <v>926</v>
      </c>
      <c r="F13" s="143" t="s">
        <v>926</v>
      </c>
      <c r="G13" s="143" t="s">
        <v>926</v>
      </c>
      <c r="H13" s="143" t="s">
        <v>926</v>
      </c>
      <c r="I13" s="143" t="s">
        <v>926</v>
      </c>
      <c r="J13" s="143" t="s">
        <v>926</v>
      </c>
      <c r="K13" s="143" t="s">
        <v>926</v>
      </c>
    </row>
    <row r="14" spans="1:12" x14ac:dyDescent="0.2">
      <c r="A14" s="87">
        <v>6</v>
      </c>
      <c r="B14" s="88" t="s">
        <v>905</v>
      </c>
      <c r="C14" s="143" t="s">
        <v>926</v>
      </c>
      <c r="D14" s="143" t="s">
        <v>926</v>
      </c>
      <c r="E14" s="143" t="s">
        <v>926</v>
      </c>
      <c r="F14" s="143" t="s">
        <v>926</v>
      </c>
      <c r="G14" s="143" t="s">
        <v>926</v>
      </c>
      <c r="H14" s="143" t="s">
        <v>926</v>
      </c>
      <c r="I14" s="143" t="s">
        <v>926</v>
      </c>
      <c r="J14" s="143" t="s">
        <v>926</v>
      </c>
      <c r="K14" s="143" t="s">
        <v>926</v>
      </c>
    </row>
    <row r="15" spans="1:12" x14ac:dyDescent="0.2">
      <c r="A15" s="87">
        <v>7</v>
      </c>
      <c r="B15" s="88" t="s">
        <v>907</v>
      </c>
      <c r="C15" s="143" t="s">
        <v>926</v>
      </c>
      <c r="D15" s="143" t="s">
        <v>926</v>
      </c>
      <c r="E15" s="143" t="s">
        <v>926</v>
      </c>
      <c r="F15" s="143" t="s">
        <v>926</v>
      </c>
      <c r="G15" s="143" t="s">
        <v>926</v>
      </c>
      <c r="H15" s="143" t="s">
        <v>926</v>
      </c>
      <c r="I15" s="143" t="s">
        <v>926</v>
      </c>
      <c r="J15" s="143" t="s">
        <v>926</v>
      </c>
      <c r="K15" s="143" t="s">
        <v>926</v>
      </c>
    </row>
    <row r="16" spans="1:12" x14ac:dyDescent="0.2">
      <c r="A16" s="87">
        <v>8</v>
      </c>
      <c r="B16" s="88" t="s">
        <v>906</v>
      </c>
      <c r="C16" s="143" t="s">
        <v>926</v>
      </c>
      <c r="D16" s="143" t="s">
        <v>926</v>
      </c>
      <c r="E16" s="143" t="s">
        <v>926</v>
      </c>
      <c r="F16" s="143" t="s">
        <v>926</v>
      </c>
      <c r="G16" s="143" t="s">
        <v>926</v>
      </c>
      <c r="H16" s="143" t="s">
        <v>926</v>
      </c>
      <c r="I16" s="143" t="s">
        <v>926</v>
      </c>
      <c r="J16" s="143" t="s">
        <v>926</v>
      </c>
      <c r="K16" s="143" t="s">
        <v>926</v>
      </c>
    </row>
    <row r="17" spans="1:26" x14ac:dyDescent="0.2">
      <c r="A17" s="25" t="s">
        <v>17</v>
      </c>
      <c r="B17" s="9"/>
      <c r="C17" s="143" t="s">
        <v>926</v>
      </c>
      <c r="D17" s="143" t="s">
        <v>926</v>
      </c>
      <c r="E17" s="143" t="s">
        <v>926</v>
      </c>
      <c r="F17" s="143" t="s">
        <v>926</v>
      </c>
      <c r="G17" s="143" t="s">
        <v>926</v>
      </c>
      <c r="H17" s="143" t="s">
        <v>926</v>
      </c>
      <c r="I17" s="143" t="s">
        <v>926</v>
      </c>
      <c r="J17" s="143" t="s">
        <v>926</v>
      </c>
      <c r="K17" s="143" t="s">
        <v>926</v>
      </c>
    </row>
    <row r="19" spans="1:26" x14ac:dyDescent="0.2">
      <c r="A19" s="14" t="s">
        <v>444</v>
      </c>
    </row>
    <row r="20" spans="1:26" x14ac:dyDescent="0.2">
      <c r="A20" s="14"/>
    </row>
    <row r="21" spans="1:26" x14ac:dyDescent="0.2">
      <c r="A21" s="14"/>
    </row>
    <row r="22" spans="1:26" x14ac:dyDescent="0.2">
      <c r="A22" s="14"/>
    </row>
    <row r="24" spans="1:26" ht="12.75" customHeight="1" x14ac:dyDescent="0.2">
      <c r="A24" s="452"/>
      <c r="B24" s="452"/>
      <c r="C24" s="452"/>
      <c r="D24" s="452"/>
      <c r="E24" s="452"/>
      <c r="F24" s="452"/>
      <c r="G24" s="452"/>
      <c r="J24" s="359" t="s">
        <v>912</v>
      </c>
      <c r="L24" s="452"/>
      <c r="M24" s="452"/>
      <c r="N24" s="452"/>
      <c r="O24" s="452"/>
      <c r="P24" s="452"/>
      <c r="Q24" s="452"/>
      <c r="R24" s="452"/>
      <c r="S24" s="452"/>
      <c r="T24" s="545"/>
      <c r="U24" s="545"/>
    </row>
    <row r="25" spans="1:26" ht="12.75" customHeight="1" x14ac:dyDescent="0.2">
      <c r="A25" s="14" t="s">
        <v>12</v>
      </c>
      <c r="B25" s="14"/>
      <c r="C25" s="14"/>
      <c r="D25" s="14"/>
      <c r="E25" s="14"/>
      <c r="F25" s="14"/>
      <c r="G25" s="14"/>
      <c r="J25" s="359" t="s">
        <v>913</v>
      </c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46"/>
      <c r="Z25" s="546"/>
    </row>
    <row r="26" spans="1:26" x14ac:dyDescent="0.2">
      <c r="A26" s="14"/>
      <c r="B26" s="14"/>
      <c r="C26" s="14"/>
      <c r="D26" s="14"/>
      <c r="E26" s="14"/>
      <c r="F26" s="14"/>
      <c r="G26" s="14"/>
      <c r="J26" s="359" t="s">
        <v>914</v>
      </c>
      <c r="L26" s="539"/>
      <c r="M26" s="14"/>
      <c r="N26" s="14"/>
      <c r="O26" s="14"/>
      <c r="T26" s="14"/>
      <c r="U26" s="14"/>
    </row>
    <row r="27" spans="1:26" x14ac:dyDescent="0.2">
      <c r="I27" s="549" t="s">
        <v>82</v>
      </c>
    </row>
  </sheetData>
  <mergeCells count="11">
    <mergeCell ref="A6:A7"/>
    <mergeCell ref="B6:B7"/>
    <mergeCell ref="C6:C7"/>
    <mergeCell ref="D6:H6"/>
    <mergeCell ref="I6:K6"/>
    <mergeCell ref="A1:I1"/>
    <mergeCell ref="J1:K1"/>
    <mergeCell ref="A2:K2"/>
    <mergeCell ref="A4:K4"/>
    <mergeCell ref="J5:L5"/>
    <mergeCell ref="A5:B5"/>
  </mergeCells>
  <printOptions horizontalCentered="1"/>
  <pageMargins left="0.70866141732283472" right="0.70866141732283472" top="1.1599999999999999" bottom="0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34"/>
  <sheetViews>
    <sheetView topLeftCell="A11" zoomScale="85" zoomScaleNormal="85" zoomScaleSheetLayoutView="86" workbookViewId="0">
      <selection activeCell="A36" sqref="A36"/>
    </sheetView>
  </sheetViews>
  <sheetFormatPr defaultRowHeight="12.75" x14ac:dyDescent="0.2"/>
  <cols>
    <col min="1" max="1" width="4.85546875" customWidth="1"/>
    <col min="2" max="2" width="19.5703125" customWidth="1"/>
    <col min="3" max="4" width="7" customWidth="1"/>
    <col min="5" max="5" width="9.140625" customWidth="1"/>
    <col min="6" max="6" width="7.5703125" customWidth="1"/>
    <col min="7" max="8" width="7" customWidth="1"/>
    <col min="9" max="9" width="9" customWidth="1"/>
    <col min="10" max="10" width="8.85546875" customWidth="1"/>
    <col min="11" max="16" width="7" customWidth="1"/>
    <col min="17" max="17" width="7.5703125" customWidth="1"/>
    <col min="18" max="18" width="9" customWidth="1"/>
    <col min="19" max="19" width="10.5703125" customWidth="1"/>
    <col min="20" max="20" width="9.85546875" customWidth="1"/>
    <col min="21" max="21" width="8.7109375" customWidth="1"/>
    <col min="22" max="22" width="9.7109375" customWidth="1"/>
    <col min="28" max="28" width="11" customWidth="1"/>
    <col min="29" max="30" width="8.85546875" hidden="1" customWidth="1"/>
  </cols>
  <sheetData>
    <row r="2" spans="1:256" x14ac:dyDescent="0.2">
      <c r="G2" s="723"/>
      <c r="H2" s="723"/>
      <c r="I2" s="723"/>
      <c r="J2" s="723"/>
      <c r="K2" s="723"/>
      <c r="L2" s="723"/>
      <c r="M2" s="723"/>
      <c r="N2" s="723"/>
      <c r="O2" s="723"/>
      <c r="P2" s="1"/>
      <c r="Q2" s="1"/>
      <c r="R2" s="1"/>
      <c r="T2" s="42" t="s">
        <v>57</v>
      </c>
    </row>
    <row r="3" spans="1:256" ht="15" x14ac:dyDescent="0.25">
      <c r="A3" s="689" t="s">
        <v>55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</row>
    <row r="4" spans="1:256" ht="15.75" x14ac:dyDescent="0.25">
      <c r="A4" s="719" t="s">
        <v>740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19"/>
      <c r="P4" s="719"/>
      <c r="Q4" s="719"/>
      <c r="R4" s="719"/>
      <c r="S4" s="719"/>
      <c r="T4" s="719"/>
      <c r="U4" s="719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6" spans="1:256" ht="15" x14ac:dyDescent="0.25">
      <c r="A6" s="754" t="s">
        <v>789</v>
      </c>
      <c r="B6" s="754"/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4"/>
      <c r="N6" s="754"/>
      <c r="O6" s="754"/>
      <c r="P6" s="754"/>
      <c r="Q6" s="754"/>
      <c r="R6" s="754"/>
      <c r="S6" s="754"/>
      <c r="T6" s="754"/>
      <c r="U6" s="754"/>
    </row>
    <row r="7" spans="1:256" ht="15.75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56" ht="15.75" x14ac:dyDescent="0.25">
      <c r="A8" s="722" t="s">
        <v>970</v>
      </c>
      <c r="B8" s="722"/>
      <c r="C8" s="538"/>
      <c r="D8" s="27"/>
      <c r="E8" s="27"/>
      <c r="F8" s="27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10" spans="1:256" ht="15" x14ac:dyDescent="0.25">
      <c r="U10" s="749" t="s">
        <v>455</v>
      </c>
      <c r="V10" s="749"/>
      <c r="W10" s="15"/>
      <c r="X10" s="15"/>
      <c r="Y10" s="15"/>
      <c r="Z10" s="15"/>
      <c r="AA10" s="15"/>
      <c r="AB10" s="717"/>
      <c r="AC10" s="717"/>
      <c r="AD10" s="717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2.75" customHeight="1" x14ac:dyDescent="0.2">
      <c r="A11" s="744" t="s">
        <v>2</v>
      </c>
      <c r="B11" s="744" t="s">
        <v>108</v>
      </c>
      <c r="C11" s="725" t="s">
        <v>152</v>
      </c>
      <c r="D11" s="726"/>
      <c r="E11" s="726"/>
      <c r="F11" s="727"/>
      <c r="G11" s="746" t="s">
        <v>827</v>
      </c>
      <c r="H11" s="747"/>
      <c r="I11" s="747"/>
      <c r="J11" s="747"/>
      <c r="K11" s="747"/>
      <c r="L11" s="747"/>
      <c r="M11" s="747"/>
      <c r="N11" s="747"/>
      <c r="O11" s="747"/>
      <c r="P11" s="747"/>
      <c r="Q11" s="747"/>
      <c r="R11" s="748"/>
      <c r="S11" s="750" t="s">
        <v>242</v>
      </c>
      <c r="T11" s="751"/>
      <c r="U11" s="751"/>
      <c r="V11" s="751"/>
      <c r="W11" s="117"/>
      <c r="X11" s="117"/>
      <c r="Y11" s="117"/>
      <c r="Z11" s="117"/>
      <c r="AA11" s="117"/>
      <c r="AB11" s="117"/>
      <c r="AC11" s="117"/>
      <c r="AD11" s="117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x14ac:dyDescent="0.2">
      <c r="A12" s="745"/>
      <c r="B12" s="745"/>
      <c r="C12" s="728"/>
      <c r="D12" s="729"/>
      <c r="E12" s="729"/>
      <c r="F12" s="730"/>
      <c r="G12" s="701" t="s">
        <v>172</v>
      </c>
      <c r="H12" s="731"/>
      <c r="I12" s="731"/>
      <c r="J12" s="702"/>
      <c r="K12" s="701" t="s">
        <v>173</v>
      </c>
      <c r="L12" s="731"/>
      <c r="M12" s="731"/>
      <c r="N12" s="702"/>
      <c r="O12" s="696" t="s">
        <v>17</v>
      </c>
      <c r="P12" s="696"/>
      <c r="Q12" s="696"/>
      <c r="R12" s="696"/>
      <c r="S12" s="752"/>
      <c r="T12" s="753"/>
      <c r="U12" s="753"/>
      <c r="V12" s="753"/>
      <c r="W12" s="117"/>
      <c r="X12" s="117"/>
      <c r="Y12" s="117"/>
      <c r="Z12" s="117"/>
      <c r="AA12" s="117"/>
      <c r="AB12" s="117"/>
      <c r="AC12" s="117"/>
      <c r="AD12" s="117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38.25" x14ac:dyDescent="0.2">
      <c r="A13" s="152"/>
      <c r="B13" s="152"/>
      <c r="C13" s="151" t="s">
        <v>243</v>
      </c>
      <c r="D13" s="151" t="s">
        <v>244</v>
      </c>
      <c r="E13" s="151" t="s">
        <v>245</v>
      </c>
      <c r="F13" s="151" t="s">
        <v>88</v>
      </c>
      <c r="G13" s="151" t="s">
        <v>243</v>
      </c>
      <c r="H13" s="151" t="s">
        <v>244</v>
      </c>
      <c r="I13" s="151" t="s">
        <v>245</v>
      </c>
      <c r="J13" s="151" t="s">
        <v>17</v>
      </c>
      <c r="K13" s="151" t="s">
        <v>243</v>
      </c>
      <c r="L13" s="151" t="s">
        <v>244</v>
      </c>
      <c r="M13" s="151" t="s">
        <v>245</v>
      </c>
      <c r="N13" s="151" t="s">
        <v>88</v>
      </c>
      <c r="O13" s="151" t="s">
        <v>243</v>
      </c>
      <c r="P13" s="151" t="s">
        <v>244</v>
      </c>
      <c r="Q13" s="151" t="s">
        <v>245</v>
      </c>
      <c r="R13" s="151" t="s">
        <v>17</v>
      </c>
      <c r="S13" s="5" t="s">
        <v>451</v>
      </c>
      <c r="T13" s="5" t="s">
        <v>452</v>
      </c>
      <c r="U13" s="5" t="s">
        <v>453</v>
      </c>
      <c r="V13" s="224" t="s">
        <v>454</v>
      </c>
      <c r="W13" s="117"/>
      <c r="X13" s="117"/>
      <c r="Y13" s="117"/>
      <c r="Z13" s="117"/>
      <c r="AA13" s="117"/>
      <c r="AB13" s="117"/>
      <c r="AC13" s="117"/>
      <c r="AD13" s="117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x14ac:dyDescent="0.2">
      <c r="A14" s="135">
        <v>1</v>
      </c>
      <c r="B14" s="153">
        <v>2</v>
      </c>
      <c r="C14" s="135">
        <v>3</v>
      </c>
      <c r="D14" s="135">
        <v>4</v>
      </c>
      <c r="E14" s="153">
        <v>5</v>
      </c>
      <c r="F14" s="135">
        <v>6</v>
      </c>
      <c r="G14" s="135">
        <v>7</v>
      </c>
      <c r="H14" s="153">
        <v>8</v>
      </c>
      <c r="I14" s="135">
        <v>9</v>
      </c>
      <c r="J14" s="135">
        <v>10</v>
      </c>
      <c r="K14" s="153">
        <v>11</v>
      </c>
      <c r="L14" s="135">
        <v>12</v>
      </c>
      <c r="M14" s="135">
        <v>13</v>
      </c>
      <c r="N14" s="153">
        <v>14</v>
      </c>
      <c r="O14" s="135">
        <v>15</v>
      </c>
      <c r="P14" s="135">
        <v>16</v>
      </c>
      <c r="Q14" s="153">
        <v>17</v>
      </c>
      <c r="R14" s="135">
        <v>18</v>
      </c>
      <c r="S14" s="135">
        <v>19</v>
      </c>
      <c r="T14" s="153">
        <v>20</v>
      </c>
      <c r="U14" s="135">
        <v>21</v>
      </c>
      <c r="V14" s="135">
        <v>22</v>
      </c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ht="25.5" x14ac:dyDescent="0.2">
      <c r="A15" s="17"/>
      <c r="B15" s="155" t="s">
        <v>230</v>
      </c>
      <c r="C15" s="17"/>
      <c r="D15" s="17"/>
      <c r="E15" s="17"/>
      <c r="F15" s="222"/>
      <c r="G15" s="8"/>
      <c r="H15" s="8"/>
      <c r="I15" s="8"/>
      <c r="J15" s="222"/>
      <c r="K15" s="8"/>
      <c r="L15" s="8"/>
      <c r="M15" s="8"/>
      <c r="N15" s="8"/>
      <c r="O15" s="8"/>
      <c r="P15" s="8"/>
      <c r="Q15" s="8"/>
      <c r="R15" s="8"/>
      <c r="S15" s="8"/>
      <c r="T15" s="9"/>
      <c r="U15" s="9"/>
      <c r="V15" s="9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x14ac:dyDescent="0.2">
      <c r="A16" s="311">
        <v>1</v>
      </c>
      <c r="B16" s="526" t="s">
        <v>178</v>
      </c>
      <c r="C16" s="323">
        <v>0</v>
      </c>
      <c r="D16" s="323">
        <v>0</v>
      </c>
      <c r="E16" s="323">
        <v>90.04065851999998</v>
      </c>
      <c r="F16" s="323">
        <v>90.04065851999998</v>
      </c>
      <c r="G16" s="323">
        <v>19.561442985097724</v>
      </c>
      <c r="H16" s="323">
        <v>0.44154216787583112</v>
      </c>
      <c r="I16" s="323">
        <v>64.827014847026462</v>
      </c>
      <c r="J16" s="323">
        <v>84.830000000000041</v>
      </c>
      <c r="K16" s="323">
        <v>0</v>
      </c>
      <c r="L16" s="323">
        <v>0</v>
      </c>
      <c r="M16" s="323">
        <v>0</v>
      </c>
      <c r="N16" s="323">
        <v>0</v>
      </c>
      <c r="O16" s="323">
        <v>19.561442985097724</v>
      </c>
      <c r="P16" s="323">
        <v>0.44154216787583112</v>
      </c>
      <c r="Q16" s="323">
        <v>64.827014847026462</v>
      </c>
      <c r="R16" s="323">
        <v>84.830000000000041</v>
      </c>
      <c r="S16" s="323">
        <v>-19.561442985097724</v>
      </c>
      <c r="T16" s="323">
        <v>-0.44154216787583112</v>
      </c>
      <c r="U16" s="323">
        <v>25.213643672973525</v>
      </c>
      <c r="V16" s="323">
        <v>5.2106585199999653</v>
      </c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  <c r="DO16" s="314"/>
      <c r="DP16" s="314"/>
      <c r="DQ16" s="314"/>
      <c r="DR16" s="314"/>
      <c r="DS16" s="314"/>
      <c r="DT16" s="314"/>
      <c r="DU16" s="314"/>
      <c r="DV16" s="314"/>
      <c r="DW16" s="314"/>
      <c r="DX16" s="314"/>
      <c r="DY16" s="314"/>
      <c r="DZ16" s="314"/>
      <c r="EA16" s="314"/>
      <c r="EB16" s="314"/>
      <c r="EC16" s="314"/>
      <c r="ED16" s="314"/>
      <c r="EE16" s="314"/>
      <c r="EF16" s="314"/>
      <c r="EG16" s="314"/>
      <c r="EH16" s="314"/>
      <c r="EI16" s="314"/>
      <c r="EJ16" s="314"/>
      <c r="EK16" s="314"/>
      <c r="EL16" s="314"/>
      <c r="EM16" s="314"/>
      <c r="EN16" s="314"/>
      <c r="EO16" s="314"/>
      <c r="EP16" s="314"/>
      <c r="EQ16" s="314"/>
      <c r="ER16" s="314"/>
      <c r="ES16" s="314"/>
      <c r="ET16" s="314"/>
      <c r="EU16" s="314"/>
      <c r="EV16" s="314"/>
      <c r="EW16" s="314"/>
      <c r="EX16" s="314"/>
      <c r="EY16" s="314"/>
      <c r="EZ16" s="314"/>
      <c r="FA16" s="314"/>
      <c r="FB16" s="314"/>
      <c r="FC16" s="314"/>
      <c r="FD16" s="314"/>
      <c r="FE16" s="314"/>
      <c r="FF16" s="314"/>
      <c r="FG16" s="314"/>
      <c r="FH16" s="314"/>
      <c r="FI16" s="314"/>
      <c r="FJ16" s="314"/>
      <c r="FK16" s="314"/>
      <c r="FL16" s="314"/>
      <c r="FM16" s="314"/>
      <c r="FN16" s="314"/>
      <c r="FO16" s="314"/>
      <c r="FP16" s="314"/>
      <c r="FQ16" s="314"/>
      <c r="FR16" s="314"/>
      <c r="FS16" s="314"/>
      <c r="FT16" s="314"/>
      <c r="FU16" s="314"/>
      <c r="FV16" s="314"/>
      <c r="FW16" s="314"/>
      <c r="FX16" s="314"/>
      <c r="FY16" s="314"/>
      <c r="FZ16" s="314"/>
      <c r="GA16" s="314"/>
      <c r="GB16" s="314"/>
      <c r="GC16" s="314"/>
      <c r="GD16" s="314"/>
      <c r="GE16" s="314"/>
      <c r="GF16" s="314"/>
      <c r="GG16" s="314"/>
      <c r="GH16" s="314"/>
      <c r="GI16" s="314"/>
      <c r="GJ16" s="314"/>
      <c r="GK16" s="314"/>
      <c r="GL16" s="314"/>
      <c r="GM16" s="314"/>
      <c r="GN16" s="314"/>
      <c r="GO16" s="314"/>
      <c r="GP16" s="314"/>
      <c r="GQ16" s="314"/>
      <c r="GR16" s="314"/>
      <c r="GS16" s="314"/>
      <c r="GT16" s="314"/>
      <c r="GU16" s="314"/>
      <c r="GV16" s="314"/>
      <c r="GW16" s="314"/>
      <c r="GX16" s="314"/>
      <c r="GY16" s="314"/>
      <c r="GZ16" s="314"/>
      <c r="HA16" s="314"/>
      <c r="HB16" s="314"/>
      <c r="HC16" s="314"/>
      <c r="HD16" s="314"/>
      <c r="HE16" s="314"/>
      <c r="HF16" s="314"/>
      <c r="HG16" s="314"/>
      <c r="HH16" s="314"/>
      <c r="HI16" s="314"/>
      <c r="HJ16" s="314"/>
      <c r="HK16" s="314"/>
      <c r="HL16" s="314"/>
      <c r="HM16" s="314"/>
      <c r="HN16" s="314"/>
      <c r="HO16" s="314"/>
      <c r="HP16" s="314"/>
      <c r="HQ16" s="314"/>
      <c r="HR16" s="314"/>
      <c r="HS16" s="314"/>
      <c r="HT16" s="314"/>
      <c r="HU16" s="314"/>
      <c r="HV16" s="314"/>
      <c r="HW16" s="314"/>
      <c r="HX16" s="314"/>
      <c r="HY16" s="314"/>
      <c r="HZ16" s="314"/>
      <c r="IA16" s="314"/>
      <c r="IB16" s="314"/>
      <c r="IC16" s="314"/>
      <c r="ID16" s="314"/>
      <c r="IE16" s="314"/>
      <c r="IF16" s="314"/>
      <c r="IG16" s="314"/>
      <c r="IH16" s="314"/>
      <c r="II16" s="314"/>
      <c r="IJ16" s="314"/>
      <c r="IK16" s="314"/>
      <c r="IL16" s="314"/>
      <c r="IM16" s="314"/>
      <c r="IN16" s="314"/>
      <c r="IO16" s="314"/>
      <c r="IP16" s="314"/>
      <c r="IQ16" s="314"/>
      <c r="IR16" s="314"/>
      <c r="IS16" s="314"/>
      <c r="IT16" s="314"/>
      <c r="IU16" s="314"/>
      <c r="IV16" s="314"/>
    </row>
    <row r="17" spans="1:37" x14ac:dyDescent="0.2">
      <c r="A17" s="311">
        <v>2</v>
      </c>
      <c r="B17" s="527" t="s">
        <v>124</v>
      </c>
      <c r="C17" s="9"/>
      <c r="D17" s="9"/>
      <c r="E17" s="331">
        <v>1467.0988349639999</v>
      </c>
      <c r="F17" s="331">
        <v>1467.0988349639999</v>
      </c>
      <c r="G17" s="331">
        <v>265.06297144972632</v>
      </c>
      <c r="H17" s="331">
        <v>5.9830186927765121</v>
      </c>
      <c r="I17" s="331">
        <v>878.42400985749759</v>
      </c>
      <c r="J17" s="331">
        <v>1149.4700000000005</v>
      </c>
      <c r="K17" s="331">
        <v>0</v>
      </c>
      <c r="L17" s="331">
        <v>0</v>
      </c>
      <c r="M17" s="323">
        <v>208.04066340659477</v>
      </c>
      <c r="N17" s="323">
        <v>208.04066340659477</v>
      </c>
      <c r="O17" s="331">
        <v>265.06297144972632</v>
      </c>
      <c r="P17" s="331">
        <v>5.9830186927765121</v>
      </c>
      <c r="Q17" s="331">
        <v>1086.4646732640922</v>
      </c>
      <c r="R17" s="331">
        <v>1357.5106634065953</v>
      </c>
      <c r="S17" s="331">
        <v>-265.06297144972632</v>
      </c>
      <c r="T17" s="331">
        <v>-5.9830186927765121</v>
      </c>
      <c r="U17" s="331">
        <v>380.63416169990762</v>
      </c>
      <c r="V17" s="331">
        <v>109.58817155740488</v>
      </c>
      <c r="Y17" s="312"/>
      <c r="Z17" s="312"/>
      <c r="AA17" s="312"/>
      <c r="AB17" s="312"/>
    </row>
    <row r="18" spans="1:37" ht="25.5" x14ac:dyDescent="0.2">
      <c r="A18" s="311">
        <v>3</v>
      </c>
      <c r="B18" s="526" t="s">
        <v>125</v>
      </c>
      <c r="C18" s="9"/>
      <c r="D18" s="9"/>
      <c r="E18" s="323">
        <v>119.15380477480001</v>
      </c>
      <c r="F18" s="323">
        <v>119.15380477480001</v>
      </c>
      <c r="G18" s="323">
        <v>25.88438023196062</v>
      </c>
      <c r="H18" s="323">
        <v>0.58426392012332951</v>
      </c>
      <c r="I18" s="323">
        <v>85.781355847916089</v>
      </c>
      <c r="J18" s="323">
        <v>112.25000000000001</v>
      </c>
      <c r="K18" s="323">
        <v>0</v>
      </c>
      <c r="L18" s="323">
        <v>0</v>
      </c>
      <c r="M18" s="323">
        <v>0</v>
      </c>
      <c r="N18" s="323">
        <v>0</v>
      </c>
      <c r="O18" s="323">
        <v>25.88438023196062</v>
      </c>
      <c r="P18" s="323">
        <v>0.58426392012332951</v>
      </c>
      <c r="Q18" s="323">
        <v>85.781355847916089</v>
      </c>
      <c r="R18" s="323">
        <v>112.25000000000001</v>
      </c>
      <c r="S18" s="323">
        <v>-25.88438023196062</v>
      </c>
      <c r="T18" s="323">
        <v>-0.58426392012332951</v>
      </c>
      <c r="U18" s="323">
        <v>33.372448926883905</v>
      </c>
      <c r="V18" s="323">
        <v>6.9038047747999594</v>
      </c>
    </row>
    <row r="19" spans="1:37" x14ac:dyDescent="0.2">
      <c r="A19" s="311">
        <v>4</v>
      </c>
      <c r="B19" s="527" t="s">
        <v>126</v>
      </c>
      <c r="C19" s="9"/>
      <c r="D19" s="9"/>
      <c r="E19" s="323">
        <v>49.214810352027605</v>
      </c>
      <c r="F19" s="323">
        <v>49.214810352027605</v>
      </c>
      <c r="G19" s="323">
        <v>11.497507335105182</v>
      </c>
      <c r="H19" s="323">
        <v>0.2595224860342914</v>
      </c>
      <c r="I19" s="323">
        <v>38.102970178860538</v>
      </c>
      <c r="J19" s="323">
        <v>49.860000000000014</v>
      </c>
      <c r="K19" s="323">
        <v>0</v>
      </c>
      <c r="L19" s="323">
        <v>0</v>
      </c>
      <c r="M19" s="323">
        <v>0</v>
      </c>
      <c r="N19" s="323">
        <v>0</v>
      </c>
      <c r="O19" s="323">
        <v>11.497507335105182</v>
      </c>
      <c r="P19" s="323">
        <v>0.2595224860342914</v>
      </c>
      <c r="Q19" s="323">
        <v>38.102970178860538</v>
      </c>
      <c r="R19" s="323">
        <v>49.860000000000014</v>
      </c>
      <c r="S19" s="323">
        <v>-11.497507335105182</v>
      </c>
      <c r="T19" s="323">
        <v>-0.2595224860342914</v>
      </c>
      <c r="U19" s="323">
        <v>11.111840173167069</v>
      </c>
      <c r="V19" s="323">
        <v>-0.64518964797240375</v>
      </c>
    </row>
    <row r="20" spans="1:37" ht="25.5" x14ac:dyDescent="0.2">
      <c r="A20" s="520">
        <v>5</v>
      </c>
      <c r="B20" s="526" t="s">
        <v>127</v>
      </c>
      <c r="C20" s="9"/>
      <c r="D20" s="9"/>
      <c r="E20" s="323">
        <v>734.09999999999991</v>
      </c>
      <c r="F20" s="323">
        <v>734.09999999999991</v>
      </c>
      <c r="G20" s="323">
        <v>95.323697998110305</v>
      </c>
      <c r="H20" s="323">
        <v>2.1516527331900392</v>
      </c>
      <c r="I20" s="323">
        <v>315.90464926869976</v>
      </c>
      <c r="J20" s="323">
        <v>413.38000000000017</v>
      </c>
      <c r="K20" s="323">
        <v>0</v>
      </c>
      <c r="L20" s="323">
        <v>0</v>
      </c>
      <c r="M20" s="323">
        <v>211.41600000000003</v>
      </c>
      <c r="N20" s="323">
        <v>211.41600000000003</v>
      </c>
      <c r="O20" s="323">
        <v>95.323697998110305</v>
      </c>
      <c r="P20" s="323">
        <v>2.1516527331900392</v>
      </c>
      <c r="Q20" s="323">
        <v>527.32064926869975</v>
      </c>
      <c r="R20" s="323">
        <v>624.79600000000016</v>
      </c>
      <c r="S20" s="323">
        <v>-95.323697998110305</v>
      </c>
      <c r="T20" s="323">
        <v>-2.1516527331900392</v>
      </c>
      <c r="U20" s="323">
        <v>206.77935073130021</v>
      </c>
      <c r="V20" s="323">
        <v>109.30399999999986</v>
      </c>
    </row>
    <row r="21" spans="1:37" s="15" customFormat="1" x14ac:dyDescent="0.2">
      <c r="A21" s="221"/>
      <c r="B21" s="233" t="s">
        <v>916</v>
      </c>
      <c r="C21" s="25">
        <v>0</v>
      </c>
      <c r="D21" s="25">
        <v>0</v>
      </c>
      <c r="E21" s="323">
        <v>2459.6081086108275</v>
      </c>
      <c r="F21" s="331">
        <v>2459.6081086108275</v>
      </c>
      <c r="G21" s="331">
        <v>417.33000000000015</v>
      </c>
      <c r="H21" s="331">
        <v>9.4200000000000035</v>
      </c>
      <c r="I21" s="331">
        <v>1383.0400000000004</v>
      </c>
      <c r="J21" s="331">
        <v>1809.7900000000009</v>
      </c>
      <c r="K21" s="331">
        <v>0</v>
      </c>
      <c r="L21" s="331">
        <v>0</v>
      </c>
      <c r="M21" s="331">
        <v>419.45666340659477</v>
      </c>
      <c r="N21" s="331">
        <v>419.45666340659477</v>
      </c>
      <c r="O21" s="331">
        <v>417.33000000000015</v>
      </c>
      <c r="P21" s="331">
        <v>9.4200000000000035</v>
      </c>
      <c r="Q21" s="331">
        <v>1802.496663406595</v>
      </c>
      <c r="R21" s="331">
        <v>2229.2466634065959</v>
      </c>
      <c r="S21" s="331">
        <v>-417.33000000000015</v>
      </c>
      <c r="T21" s="331">
        <v>-9.4200000000000035</v>
      </c>
      <c r="U21" s="331">
        <v>657.11144520423238</v>
      </c>
      <c r="V21" s="331">
        <v>230.36144520423227</v>
      </c>
    </row>
    <row r="22" spans="1:37" ht="25.5" x14ac:dyDescent="0.2">
      <c r="A22" s="3"/>
      <c r="B22" s="157" t="s">
        <v>231</v>
      </c>
      <c r="C22" s="9"/>
      <c r="D22" s="9"/>
      <c r="E22" s="9"/>
      <c r="F22" s="223"/>
      <c r="G22" s="9"/>
      <c r="H22" s="9"/>
      <c r="I22" s="9"/>
      <c r="J22" s="223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37" x14ac:dyDescent="0.2">
      <c r="A23" s="520">
        <v>6</v>
      </c>
      <c r="B23" s="526" t="s">
        <v>180</v>
      </c>
      <c r="C23" s="9"/>
      <c r="D23" s="9"/>
      <c r="E23" s="25">
        <v>31.5</v>
      </c>
      <c r="F23" s="25">
        <v>31.5</v>
      </c>
      <c r="G23" s="25">
        <v>0</v>
      </c>
      <c r="H23" s="25">
        <v>0</v>
      </c>
      <c r="I23" s="25">
        <v>28.35</v>
      </c>
      <c r="J23" s="25">
        <v>28.35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28.35</v>
      </c>
      <c r="R23" s="25">
        <v>28.35</v>
      </c>
      <c r="S23" s="25">
        <v>0</v>
      </c>
      <c r="T23" s="25">
        <v>0</v>
      </c>
      <c r="U23" s="25">
        <v>3.1499999999999995</v>
      </c>
      <c r="V23" s="25">
        <v>3.1499999999999995</v>
      </c>
      <c r="W23" s="363"/>
    </row>
    <row r="24" spans="1:37" x14ac:dyDescent="0.2">
      <c r="A24" s="520">
        <v>7</v>
      </c>
      <c r="B24" s="527" t="s">
        <v>129</v>
      </c>
      <c r="C24" s="9"/>
      <c r="D24" s="9"/>
      <c r="E24" s="362">
        <v>0.8</v>
      </c>
      <c r="F24" s="362">
        <v>0.8</v>
      </c>
      <c r="G24" s="362">
        <v>0</v>
      </c>
      <c r="H24" s="362">
        <v>0</v>
      </c>
      <c r="I24" s="362">
        <v>0.72</v>
      </c>
      <c r="J24" s="362">
        <v>0.72</v>
      </c>
      <c r="K24" s="362">
        <v>0</v>
      </c>
      <c r="L24" s="362">
        <v>0</v>
      </c>
      <c r="M24" s="362">
        <v>0</v>
      </c>
      <c r="N24" s="362">
        <v>0</v>
      </c>
      <c r="O24" s="362">
        <v>0</v>
      </c>
      <c r="P24" s="362">
        <v>0</v>
      </c>
      <c r="Q24" s="362">
        <v>0.72</v>
      </c>
      <c r="R24" s="362">
        <v>0.72</v>
      </c>
      <c r="S24" s="362">
        <v>0</v>
      </c>
      <c r="T24" s="362">
        <v>0</v>
      </c>
      <c r="U24" s="362">
        <v>7.999999999999996E-2</v>
      </c>
      <c r="V24" s="362">
        <v>7.999999999999996E-2</v>
      </c>
    </row>
    <row r="25" spans="1:37" ht="25.5" x14ac:dyDescent="0.2">
      <c r="A25" s="520">
        <v>8</v>
      </c>
      <c r="B25" s="526" t="s">
        <v>847</v>
      </c>
      <c r="C25" s="9"/>
      <c r="D25" s="9"/>
      <c r="E25" s="25">
        <v>153.30000000000001</v>
      </c>
      <c r="F25" s="25">
        <v>153.30000000000001</v>
      </c>
      <c r="G25" s="25">
        <v>0</v>
      </c>
      <c r="H25" s="25">
        <v>0</v>
      </c>
      <c r="I25" s="25">
        <v>137.97</v>
      </c>
      <c r="J25" s="25">
        <v>137.97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137.97</v>
      </c>
      <c r="R25" s="25">
        <v>137.97</v>
      </c>
      <c r="S25" s="25">
        <v>0</v>
      </c>
      <c r="T25" s="25">
        <v>0</v>
      </c>
      <c r="U25" s="25">
        <v>15.33</v>
      </c>
      <c r="V25" s="25">
        <v>15.33</v>
      </c>
    </row>
    <row r="26" spans="1:37" x14ac:dyDescent="0.2">
      <c r="A26" s="9"/>
      <c r="B26" s="156" t="s">
        <v>88</v>
      </c>
      <c r="C26" s="25">
        <v>0</v>
      </c>
      <c r="D26" s="25">
        <v>0</v>
      </c>
      <c r="E26" s="362">
        <v>185.60000000000002</v>
      </c>
      <c r="F26" s="362">
        <v>185.60000000000002</v>
      </c>
      <c r="G26" s="25">
        <v>0</v>
      </c>
      <c r="H26" s="25">
        <v>0</v>
      </c>
      <c r="I26" s="25">
        <v>167.04</v>
      </c>
      <c r="J26" s="25">
        <v>167.04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167.04</v>
      </c>
      <c r="R26" s="25">
        <v>167.04</v>
      </c>
      <c r="S26" s="25">
        <v>0</v>
      </c>
      <c r="T26" s="25">
        <v>0</v>
      </c>
      <c r="U26" s="25">
        <v>18.559999999999999</v>
      </c>
      <c r="V26" s="25">
        <v>18.559999999999999</v>
      </c>
    </row>
    <row r="27" spans="1:37" x14ac:dyDescent="0.2">
      <c r="A27" s="9"/>
      <c r="B27" s="156" t="s">
        <v>33</v>
      </c>
      <c r="C27" s="25">
        <v>0</v>
      </c>
      <c r="D27" s="25">
        <v>0</v>
      </c>
      <c r="E27" s="362">
        <v>2645.2081086108274</v>
      </c>
      <c r="F27" s="362">
        <v>2645.2081086108274</v>
      </c>
      <c r="G27" s="25">
        <v>417.33000000000015</v>
      </c>
      <c r="H27" s="25">
        <v>9.4200000000000035</v>
      </c>
      <c r="I27" s="25">
        <v>1550.0800000000004</v>
      </c>
      <c r="J27" s="25">
        <v>1976.8300000000008</v>
      </c>
      <c r="K27" s="25">
        <v>0</v>
      </c>
      <c r="L27" s="25">
        <v>0</v>
      </c>
      <c r="M27" s="25">
        <v>419.45666340659477</v>
      </c>
      <c r="N27" s="25">
        <v>419.45666340659477</v>
      </c>
      <c r="O27" s="25">
        <v>417.33000000000015</v>
      </c>
      <c r="P27" s="25">
        <v>9.4200000000000035</v>
      </c>
      <c r="Q27" s="25">
        <v>1969.5366634065949</v>
      </c>
      <c r="R27" s="25">
        <v>2396.2866634065958</v>
      </c>
      <c r="S27" s="25">
        <v>-417.33000000000015</v>
      </c>
      <c r="T27" s="25">
        <v>-9.4200000000000035</v>
      </c>
      <c r="U27" s="25">
        <v>675.67144520423233</v>
      </c>
      <c r="V27" s="25">
        <v>248.92144520423227</v>
      </c>
    </row>
    <row r="29" spans="1:37" ht="25.5" customHeight="1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96"/>
      <c r="T29" s="296"/>
      <c r="U29" s="296"/>
      <c r="V29" s="14"/>
      <c r="W29" s="305"/>
      <c r="X29" s="305"/>
      <c r="Y29" s="305"/>
      <c r="Z29" s="305"/>
      <c r="AA29" s="305"/>
      <c r="AE29" s="15"/>
      <c r="AF29" s="15"/>
    </row>
    <row r="30" spans="1:37" ht="25.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96"/>
      <c r="T30" s="296"/>
      <c r="U30" s="296"/>
      <c r="V30" s="14"/>
      <c r="W30" s="305"/>
      <c r="X30" s="305"/>
      <c r="Y30" s="305"/>
      <c r="Z30" s="305"/>
      <c r="AA30" s="305"/>
      <c r="AE30" s="305"/>
      <c r="AF30" s="305"/>
    </row>
    <row r="31" spans="1:37" ht="12.75" customHeight="1" x14ac:dyDescent="0.2">
      <c r="A31" s="296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R31" s="359" t="s">
        <v>912</v>
      </c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15"/>
      <c r="AF31" s="15"/>
    </row>
    <row r="32" spans="1:37" ht="12.75" customHeight="1" x14ac:dyDescent="0.2">
      <c r="A32" s="14" t="s">
        <v>12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R32" s="359" t="s">
        <v>913</v>
      </c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117"/>
      <c r="AF32" s="117"/>
      <c r="AG32" s="117"/>
      <c r="AH32" s="117"/>
      <c r="AI32" s="117"/>
      <c r="AJ32" s="117"/>
      <c r="AK32" s="117"/>
    </row>
    <row r="33" spans="1:32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R33" s="359" t="s">
        <v>914</v>
      </c>
      <c r="T33" s="300"/>
      <c r="U33" s="300"/>
      <c r="V33" s="300"/>
      <c r="W33" s="14"/>
      <c r="X33" s="14"/>
      <c r="Y33" s="14"/>
      <c r="Z33" s="14"/>
      <c r="AE33" s="14"/>
      <c r="AF33" s="14"/>
    </row>
    <row r="34" spans="1:32" x14ac:dyDescent="0.2">
      <c r="Q34" s="307" t="s">
        <v>82</v>
      </c>
    </row>
  </sheetData>
  <mergeCells count="15">
    <mergeCell ref="G2:O2"/>
    <mergeCell ref="A3:U3"/>
    <mergeCell ref="A4:U4"/>
    <mergeCell ref="A6:U6"/>
    <mergeCell ref="A8:B8"/>
    <mergeCell ref="AB10:AD10"/>
    <mergeCell ref="A11:A12"/>
    <mergeCell ref="B11:B12"/>
    <mergeCell ref="C11:F12"/>
    <mergeCell ref="G12:J12"/>
    <mergeCell ref="K12:N12"/>
    <mergeCell ref="O12:R12"/>
    <mergeCell ref="G11:R11"/>
    <mergeCell ref="U10:V10"/>
    <mergeCell ref="S11:V12"/>
  </mergeCells>
  <printOptions horizontalCentered="1"/>
  <pageMargins left="0.70866141732283472" right="0.70866141732283472" top="1.47" bottom="0" header="0.31496062992125984" footer="0.31496062992125984"/>
  <pageSetup paperSize="9" scale="72" orientation="landscape" r:id="rId1"/>
  <colBreaks count="1" manualBreakCount="1">
    <brk id="23" max="104857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zoomScaleNormal="100" zoomScaleSheetLayoutView="80" workbookViewId="0">
      <selection activeCell="M21" sqref="M21"/>
    </sheetView>
  </sheetViews>
  <sheetFormatPr defaultRowHeight="12.75" x14ac:dyDescent="0.2"/>
  <cols>
    <col min="1" max="1" width="7.85546875" customWidth="1"/>
    <col min="7" max="7" width="12.28515625" customWidth="1"/>
    <col min="8" max="8" width="11.5703125" customWidth="1"/>
    <col min="9" max="12" width="10.42578125" customWidth="1"/>
    <col min="13" max="13" width="11" customWidth="1"/>
    <col min="14" max="14" width="10" customWidth="1"/>
    <col min="15" max="15" width="11.85546875" customWidth="1"/>
  </cols>
  <sheetData>
    <row r="1" spans="1:15" ht="18" x14ac:dyDescent="0.35">
      <c r="A1" s="792" t="s">
        <v>0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208" t="s">
        <v>522</v>
      </c>
    </row>
    <row r="2" spans="1:15" ht="21" x14ac:dyDescent="0.35">
      <c r="A2" s="791" t="s">
        <v>740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</row>
    <row r="3" spans="1:15" ht="15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5" ht="18" x14ac:dyDescent="0.35">
      <c r="A4" s="792" t="s">
        <v>521</v>
      </c>
      <c r="B4" s="792"/>
      <c r="C4" s="792"/>
      <c r="D4" s="792"/>
      <c r="E4" s="792"/>
      <c r="F4" s="792"/>
      <c r="G4" s="792"/>
      <c r="H4" s="792"/>
      <c r="I4" s="792"/>
      <c r="J4" s="792"/>
      <c r="K4" s="792"/>
      <c r="L4" s="792"/>
      <c r="M4" s="792"/>
      <c r="N4" s="792"/>
      <c r="O4" s="792"/>
    </row>
    <row r="5" spans="1:15" ht="15" x14ac:dyDescent="0.3">
      <c r="A5" s="722" t="s">
        <v>970</v>
      </c>
      <c r="B5" s="722"/>
      <c r="C5" s="171"/>
      <c r="D5" s="171"/>
      <c r="E5" s="171"/>
      <c r="F5" s="171"/>
      <c r="G5" s="171"/>
      <c r="H5" s="171"/>
      <c r="I5" s="171"/>
      <c r="J5" s="171"/>
      <c r="K5" s="170"/>
      <c r="M5" s="927" t="s">
        <v>829</v>
      </c>
      <c r="N5" s="927"/>
      <c r="O5" s="927"/>
    </row>
    <row r="6" spans="1:15" ht="32.25" customHeight="1" x14ac:dyDescent="0.2">
      <c r="A6" s="894" t="s">
        <v>2</v>
      </c>
      <c r="B6" s="894" t="s">
        <v>3</v>
      </c>
      <c r="C6" s="894" t="s">
        <v>302</v>
      </c>
      <c r="D6" s="900" t="s">
        <v>303</v>
      </c>
      <c r="E6" s="900" t="s">
        <v>304</v>
      </c>
      <c r="F6" s="900" t="s">
        <v>305</v>
      </c>
      <c r="G6" s="900" t="s">
        <v>306</v>
      </c>
      <c r="H6" s="894" t="s">
        <v>307</v>
      </c>
      <c r="I6" s="894"/>
      <c r="J6" s="894" t="s">
        <v>308</v>
      </c>
      <c r="K6" s="894"/>
      <c r="L6" s="894" t="s">
        <v>309</v>
      </c>
      <c r="M6" s="894"/>
      <c r="N6" s="894" t="s">
        <v>310</v>
      </c>
      <c r="O6" s="894"/>
    </row>
    <row r="7" spans="1:15" ht="53.25" customHeight="1" x14ac:dyDescent="0.2">
      <c r="A7" s="894"/>
      <c r="B7" s="894"/>
      <c r="C7" s="894"/>
      <c r="D7" s="901"/>
      <c r="E7" s="901"/>
      <c r="F7" s="901"/>
      <c r="G7" s="901"/>
      <c r="H7" s="399" t="s">
        <v>311</v>
      </c>
      <c r="I7" s="399" t="s">
        <v>312</v>
      </c>
      <c r="J7" s="399" t="s">
        <v>311</v>
      </c>
      <c r="K7" s="399" t="s">
        <v>312</v>
      </c>
      <c r="L7" s="399" t="s">
        <v>311</v>
      </c>
      <c r="M7" s="399" t="s">
        <v>312</v>
      </c>
      <c r="N7" s="399" t="s">
        <v>311</v>
      </c>
      <c r="O7" s="399" t="s">
        <v>312</v>
      </c>
    </row>
    <row r="8" spans="1:15" ht="15" x14ac:dyDescent="0.2">
      <c r="A8" s="400" t="s">
        <v>257</v>
      </c>
      <c r="B8" s="400" t="s">
        <v>258</v>
      </c>
      <c r="C8" s="400" t="s">
        <v>259</v>
      </c>
      <c r="D8" s="400" t="s">
        <v>260</v>
      </c>
      <c r="E8" s="400" t="s">
        <v>261</v>
      </c>
      <c r="F8" s="400" t="s">
        <v>262</v>
      </c>
      <c r="G8" s="400" t="s">
        <v>263</v>
      </c>
      <c r="H8" s="400" t="s">
        <v>264</v>
      </c>
      <c r="I8" s="400" t="s">
        <v>283</v>
      </c>
      <c r="J8" s="400" t="s">
        <v>284</v>
      </c>
      <c r="K8" s="400" t="s">
        <v>285</v>
      </c>
      <c r="L8" s="400" t="s">
        <v>313</v>
      </c>
      <c r="M8" s="400" t="s">
        <v>314</v>
      </c>
      <c r="N8" s="400" t="s">
        <v>315</v>
      </c>
      <c r="O8" s="400" t="s">
        <v>316</v>
      </c>
    </row>
    <row r="9" spans="1:15" ht="13.5" customHeight="1" x14ac:dyDescent="0.2">
      <c r="A9" s="87">
        <v>1</v>
      </c>
      <c r="B9" s="88" t="s">
        <v>900</v>
      </c>
      <c r="C9" s="253" t="s">
        <v>926</v>
      </c>
      <c r="D9" s="253" t="s">
        <v>926</v>
      </c>
      <c r="E9" s="253" t="s">
        <v>926</v>
      </c>
      <c r="F9" s="253" t="s">
        <v>926</v>
      </c>
      <c r="G9" s="253" t="s">
        <v>926</v>
      </c>
      <c r="H9" s="253" t="s">
        <v>926</v>
      </c>
      <c r="I9" s="253" t="s">
        <v>926</v>
      </c>
      <c r="J9" s="253" t="s">
        <v>926</v>
      </c>
      <c r="K9" s="253" t="s">
        <v>926</v>
      </c>
      <c r="L9" s="253" t="s">
        <v>926</v>
      </c>
      <c r="M9" s="253" t="s">
        <v>926</v>
      </c>
      <c r="N9" s="253" t="s">
        <v>926</v>
      </c>
      <c r="O9" s="253" t="s">
        <v>926</v>
      </c>
    </row>
    <row r="10" spans="1:15" ht="13.5" customHeight="1" x14ac:dyDescent="0.2">
      <c r="A10" s="87">
        <v>2</v>
      </c>
      <c r="B10" s="88" t="s">
        <v>901</v>
      </c>
      <c r="C10" s="253" t="s">
        <v>926</v>
      </c>
      <c r="D10" s="253" t="s">
        <v>926</v>
      </c>
      <c r="E10" s="253" t="s">
        <v>926</v>
      </c>
      <c r="F10" s="253" t="s">
        <v>926</v>
      </c>
      <c r="G10" s="253" t="s">
        <v>926</v>
      </c>
      <c r="H10" s="253" t="s">
        <v>926</v>
      </c>
      <c r="I10" s="253" t="s">
        <v>926</v>
      </c>
      <c r="J10" s="253" t="s">
        <v>926</v>
      </c>
      <c r="K10" s="253" t="s">
        <v>926</v>
      </c>
      <c r="L10" s="253" t="s">
        <v>926</v>
      </c>
      <c r="M10" s="253" t="s">
        <v>926</v>
      </c>
      <c r="N10" s="253" t="s">
        <v>926</v>
      </c>
      <c r="O10" s="253" t="s">
        <v>926</v>
      </c>
    </row>
    <row r="11" spans="1:15" ht="13.5" customHeight="1" x14ac:dyDescent="0.2">
      <c r="A11" s="87">
        <v>3</v>
      </c>
      <c r="B11" s="88" t="s">
        <v>902</v>
      </c>
      <c r="C11" s="253" t="s">
        <v>926</v>
      </c>
      <c r="D11" s="253" t="s">
        <v>926</v>
      </c>
      <c r="E11" s="253" t="s">
        <v>926</v>
      </c>
      <c r="F11" s="253" t="s">
        <v>926</v>
      </c>
      <c r="G11" s="253" t="s">
        <v>926</v>
      </c>
      <c r="H11" s="253" t="s">
        <v>926</v>
      </c>
      <c r="I11" s="253" t="s">
        <v>926</v>
      </c>
      <c r="J11" s="253" t="s">
        <v>926</v>
      </c>
      <c r="K11" s="253" t="s">
        <v>926</v>
      </c>
      <c r="L11" s="253" t="s">
        <v>926</v>
      </c>
      <c r="M11" s="253" t="s">
        <v>926</v>
      </c>
      <c r="N11" s="253" t="s">
        <v>926</v>
      </c>
      <c r="O11" s="253" t="s">
        <v>926</v>
      </c>
    </row>
    <row r="12" spans="1:15" ht="13.5" customHeight="1" x14ac:dyDescent="0.2">
      <c r="A12" s="87">
        <v>4</v>
      </c>
      <c r="B12" s="88" t="s">
        <v>903</v>
      </c>
      <c r="C12" s="253" t="s">
        <v>926</v>
      </c>
      <c r="D12" s="253" t="s">
        <v>926</v>
      </c>
      <c r="E12" s="253" t="s">
        <v>926</v>
      </c>
      <c r="F12" s="253" t="s">
        <v>926</v>
      </c>
      <c r="G12" s="253" t="s">
        <v>926</v>
      </c>
      <c r="H12" s="253" t="s">
        <v>926</v>
      </c>
      <c r="I12" s="253" t="s">
        <v>926</v>
      </c>
      <c r="J12" s="253" t="s">
        <v>926</v>
      </c>
      <c r="K12" s="253" t="s">
        <v>926</v>
      </c>
      <c r="L12" s="253" t="s">
        <v>926</v>
      </c>
      <c r="M12" s="253" t="s">
        <v>926</v>
      </c>
      <c r="N12" s="253" t="s">
        <v>926</v>
      </c>
      <c r="O12" s="253" t="s">
        <v>926</v>
      </c>
    </row>
    <row r="13" spans="1:15" ht="13.5" customHeight="1" x14ac:dyDescent="0.2">
      <c r="A13" s="87">
        <v>5</v>
      </c>
      <c r="B13" s="88" t="s">
        <v>904</v>
      </c>
      <c r="C13" s="253" t="s">
        <v>926</v>
      </c>
      <c r="D13" s="253" t="s">
        <v>926</v>
      </c>
      <c r="E13" s="253" t="s">
        <v>926</v>
      </c>
      <c r="F13" s="253" t="s">
        <v>926</v>
      </c>
      <c r="G13" s="253" t="s">
        <v>926</v>
      </c>
      <c r="H13" s="253" t="s">
        <v>926</v>
      </c>
      <c r="I13" s="253" t="s">
        <v>926</v>
      </c>
      <c r="J13" s="253" t="s">
        <v>926</v>
      </c>
      <c r="K13" s="253" t="s">
        <v>926</v>
      </c>
      <c r="L13" s="253" t="s">
        <v>926</v>
      </c>
      <c r="M13" s="253" t="s">
        <v>926</v>
      </c>
      <c r="N13" s="253" t="s">
        <v>926</v>
      </c>
      <c r="O13" s="253" t="s">
        <v>926</v>
      </c>
    </row>
    <row r="14" spans="1:15" ht="13.5" customHeight="1" x14ac:dyDescent="0.2">
      <c r="A14" s="87">
        <v>6</v>
      </c>
      <c r="B14" s="88" t="s">
        <v>905</v>
      </c>
      <c r="C14" s="253" t="s">
        <v>926</v>
      </c>
      <c r="D14" s="253" t="s">
        <v>926</v>
      </c>
      <c r="E14" s="253" t="s">
        <v>926</v>
      </c>
      <c r="F14" s="253" t="s">
        <v>926</v>
      </c>
      <c r="G14" s="253" t="s">
        <v>926</v>
      </c>
      <c r="H14" s="253" t="s">
        <v>926</v>
      </c>
      <c r="I14" s="253" t="s">
        <v>926</v>
      </c>
      <c r="J14" s="253" t="s">
        <v>926</v>
      </c>
      <c r="K14" s="253" t="s">
        <v>926</v>
      </c>
      <c r="L14" s="253" t="s">
        <v>926</v>
      </c>
      <c r="M14" s="253" t="s">
        <v>926</v>
      </c>
      <c r="N14" s="253" t="s">
        <v>926</v>
      </c>
      <c r="O14" s="253" t="s">
        <v>926</v>
      </c>
    </row>
    <row r="15" spans="1:15" ht="13.5" customHeight="1" x14ac:dyDescent="0.2">
      <c r="A15" s="87">
        <v>7</v>
      </c>
      <c r="B15" s="88" t="s">
        <v>907</v>
      </c>
      <c r="C15" s="253" t="s">
        <v>926</v>
      </c>
      <c r="D15" s="253" t="s">
        <v>926</v>
      </c>
      <c r="E15" s="253" t="s">
        <v>926</v>
      </c>
      <c r="F15" s="253" t="s">
        <v>926</v>
      </c>
      <c r="G15" s="253" t="s">
        <v>926</v>
      </c>
      <c r="H15" s="253" t="s">
        <v>926</v>
      </c>
      <c r="I15" s="253" t="s">
        <v>926</v>
      </c>
      <c r="J15" s="253" t="s">
        <v>926</v>
      </c>
      <c r="K15" s="253" t="s">
        <v>926</v>
      </c>
      <c r="L15" s="253" t="s">
        <v>926</v>
      </c>
      <c r="M15" s="253" t="s">
        <v>926</v>
      </c>
      <c r="N15" s="253" t="s">
        <v>926</v>
      </c>
      <c r="O15" s="253" t="s">
        <v>926</v>
      </c>
    </row>
    <row r="16" spans="1:15" ht="13.5" customHeight="1" x14ac:dyDescent="0.2">
      <c r="A16" s="87">
        <v>8</v>
      </c>
      <c r="B16" s="88" t="s">
        <v>906</v>
      </c>
      <c r="C16" s="253" t="s">
        <v>926</v>
      </c>
      <c r="D16" s="253" t="s">
        <v>926</v>
      </c>
      <c r="E16" s="253" t="s">
        <v>926</v>
      </c>
      <c r="F16" s="253" t="s">
        <v>926</v>
      </c>
      <c r="G16" s="253" t="s">
        <v>926</v>
      </c>
      <c r="H16" s="253" t="s">
        <v>926</v>
      </c>
      <c r="I16" s="253" t="s">
        <v>926</v>
      </c>
      <c r="J16" s="253" t="s">
        <v>926</v>
      </c>
      <c r="K16" s="253" t="s">
        <v>926</v>
      </c>
      <c r="L16" s="253" t="s">
        <v>926</v>
      </c>
      <c r="M16" s="253" t="s">
        <v>926</v>
      </c>
      <c r="N16" s="253" t="s">
        <v>926</v>
      </c>
      <c r="O16" s="253" t="s">
        <v>926</v>
      </c>
    </row>
    <row r="17" spans="1:30" ht="13.5" customHeight="1" x14ac:dyDescent="0.2">
      <c r="A17" s="85" t="s">
        <v>17</v>
      </c>
      <c r="B17" s="9"/>
      <c r="C17" s="253" t="s">
        <v>926</v>
      </c>
      <c r="D17" s="253" t="s">
        <v>926</v>
      </c>
      <c r="E17" s="253" t="s">
        <v>926</v>
      </c>
      <c r="F17" s="253" t="s">
        <v>926</v>
      </c>
      <c r="G17" s="253" t="s">
        <v>926</v>
      </c>
      <c r="H17" s="253" t="s">
        <v>926</v>
      </c>
      <c r="I17" s="253" t="s">
        <v>926</v>
      </c>
      <c r="J17" s="253" t="s">
        <v>926</v>
      </c>
      <c r="K17" s="253" t="s">
        <v>926</v>
      </c>
      <c r="L17" s="253" t="s">
        <v>926</v>
      </c>
      <c r="M17" s="253" t="s">
        <v>926</v>
      </c>
      <c r="N17" s="253" t="s">
        <v>926</v>
      </c>
      <c r="O17" s="253" t="s">
        <v>926</v>
      </c>
    </row>
    <row r="18" spans="1:30" ht="13.5" customHeight="1" x14ac:dyDescent="0.2">
      <c r="A18" s="90"/>
      <c r="B18" s="12"/>
      <c r="C18" s="577"/>
      <c r="D18" s="577"/>
      <c r="E18" s="577"/>
      <c r="F18" s="577"/>
      <c r="G18" s="577"/>
      <c r="H18" s="577"/>
      <c r="I18" s="577"/>
      <c r="J18" s="577"/>
      <c r="K18" s="577"/>
      <c r="L18" s="577"/>
      <c r="M18" s="577"/>
      <c r="N18" s="577"/>
      <c r="O18" s="577"/>
    </row>
    <row r="19" spans="1:30" ht="13.5" customHeight="1" x14ac:dyDescent="0.2">
      <c r="A19" s="90"/>
      <c r="B19" s="12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</row>
    <row r="20" spans="1:30" ht="13.5" customHeight="1" x14ac:dyDescent="0.2">
      <c r="A20" s="90"/>
      <c r="B20" s="12"/>
      <c r="C20" s="577"/>
      <c r="D20" s="577"/>
      <c r="E20" s="577"/>
      <c r="F20" s="577"/>
      <c r="G20" s="577"/>
      <c r="H20" s="577"/>
      <c r="I20" s="577"/>
      <c r="J20" s="577"/>
      <c r="K20" s="577"/>
      <c r="L20" s="577"/>
      <c r="M20" s="577"/>
      <c r="N20" s="577"/>
      <c r="O20" s="577"/>
    </row>
    <row r="21" spans="1:30" ht="13.5" customHeight="1" x14ac:dyDescent="0.2">
      <c r="A21" s="90"/>
      <c r="B21" s="12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</row>
    <row r="22" spans="1:30" ht="13.5" customHeight="1" x14ac:dyDescent="0.2">
      <c r="A22" s="90"/>
      <c r="B22" s="12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</row>
    <row r="23" spans="1:30" ht="13.5" customHeight="1" x14ac:dyDescent="0.2">
      <c r="A23" s="90"/>
      <c r="B23" s="12"/>
      <c r="C23" s="577"/>
      <c r="D23" s="577"/>
      <c r="E23" s="577"/>
      <c r="F23" s="577"/>
      <c r="G23" s="577"/>
      <c r="H23" s="577"/>
      <c r="I23" s="577"/>
      <c r="J23" s="577"/>
      <c r="K23" s="577"/>
      <c r="L23" s="577"/>
      <c r="M23" s="577"/>
      <c r="N23" s="577"/>
      <c r="O23" s="577"/>
    </row>
    <row r="24" spans="1:30" ht="13.5" customHeight="1" x14ac:dyDescent="0.2">
      <c r="A24" s="90"/>
      <c r="B24" s="12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</row>
    <row r="25" spans="1:30" ht="13.5" customHeight="1" x14ac:dyDescent="0.2">
      <c r="A25" s="90"/>
      <c r="B25" s="12"/>
      <c r="C25" s="12"/>
      <c r="D25" s="12"/>
      <c r="E25" s="12"/>
      <c r="F25" s="12"/>
      <c r="G25" s="577"/>
      <c r="H25" s="577"/>
      <c r="I25" s="577"/>
      <c r="J25" s="577"/>
      <c r="K25" s="577"/>
      <c r="L25" s="577"/>
      <c r="M25" s="577"/>
      <c r="N25" s="577"/>
      <c r="O25" s="577"/>
      <c r="P25" s="577"/>
      <c r="Q25" s="577"/>
      <c r="R25" s="577"/>
      <c r="S25" s="577"/>
    </row>
    <row r="27" spans="1:30" ht="12.75" customHeight="1" x14ac:dyDescent="0.2">
      <c r="A27" s="452"/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N27" s="359" t="s">
        <v>912</v>
      </c>
      <c r="P27" s="452"/>
      <c r="Q27" s="452"/>
      <c r="R27" s="452"/>
      <c r="S27" s="452"/>
      <c r="T27" s="452"/>
      <c r="U27" s="452"/>
      <c r="V27" s="452"/>
      <c r="W27" s="452"/>
      <c r="X27" s="545"/>
      <c r="Y27" s="545"/>
    </row>
    <row r="28" spans="1:30" ht="12.75" customHeight="1" x14ac:dyDescent="0.2">
      <c r="A28" s="14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N28" s="359" t="s">
        <v>913</v>
      </c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546"/>
      <c r="AB28" s="546"/>
      <c r="AC28" s="546"/>
      <c r="AD28" s="546"/>
    </row>
    <row r="29" spans="1:30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N29" s="359" t="s">
        <v>914</v>
      </c>
      <c r="P29" s="539"/>
      <c r="Q29" s="14"/>
      <c r="R29" s="14"/>
      <c r="S29" s="14"/>
      <c r="X29" s="14"/>
      <c r="Y29" s="14"/>
    </row>
    <row r="30" spans="1:30" x14ac:dyDescent="0.2">
      <c r="M30" s="549" t="s">
        <v>82</v>
      </c>
    </row>
  </sheetData>
  <mergeCells count="16"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A5:B5"/>
    <mergeCell ref="G6:G7"/>
    <mergeCell ref="H6:I6"/>
    <mergeCell ref="J6:K6"/>
    <mergeCell ref="L6:M6"/>
    <mergeCell ref="N6:O6"/>
  </mergeCells>
  <printOptions horizontalCentered="1"/>
  <pageMargins left="0.70866141732283472" right="0.70866141732283472" top="1.24" bottom="0" header="0.31496062992125984" footer="0.31496062992125984"/>
  <pageSetup paperSize="9" scale="8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opLeftCell="C1" zoomScaleNormal="100" zoomScaleSheetLayoutView="90" workbookViewId="0">
      <selection activeCell="D20" sqref="D20"/>
    </sheetView>
  </sheetViews>
  <sheetFormatPr defaultColWidth="9.140625" defaultRowHeight="12.75" x14ac:dyDescent="0.2"/>
  <cols>
    <col min="1" max="1" width="8.5703125" style="175" customWidth="1"/>
    <col min="2" max="2" width="16.42578125" style="175" customWidth="1"/>
    <col min="3" max="3" width="12" style="175" customWidth="1"/>
    <col min="4" max="4" width="15.140625" style="175" customWidth="1"/>
    <col min="5" max="5" width="8.7109375" style="175" customWidth="1"/>
    <col min="6" max="6" width="7.28515625" style="175" customWidth="1"/>
    <col min="7" max="7" width="7.42578125" style="175" customWidth="1"/>
    <col min="8" max="8" width="6.28515625" style="175" customWidth="1"/>
    <col min="9" max="9" width="6.5703125" style="175" customWidth="1"/>
    <col min="10" max="10" width="6.7109375" style="175" customWidth="1"/>
    <col min="11" max="11" width="7.140625" style="175" customWidth="1"/>
    <col min="12" max="12" width="8.140625" style="175" customWidth="1"/>
    <col min="13" max="13" width="9.28515625" style="175" customWidth="1"/>
    <col min="14" max="15" width="11.42578125" style="175" customWidth="1"/>
    <col min="16" max="16" width="11.28515625" style="175" customWidth="1"/>
    <col min="17" max="16384" width="9.140625" style="175"/>
  </cols>
  <sheetData>
    <row r="1" spans="1:16" x14ac:dyDescent="0.2">
      <c r="H1" s="931"/>
      <c r="I1" s="931"/>
      <c r="L1" s="178" t="s">
        <v>523</v>
      </c>
    </row>
    <row r="2" spans="1:16" x14ac:dyDescent="0.2">
      <c r="A2" s="931" t="s">
        <v>475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931"/>
      <c r="N2" s="931"/>
      <c r="O2" s="931"/>
      <c r="P2" s="931"/>
    </row>
    <row r="3" spans="1:16" s="179" customFormat="1" ht="15.75" x14ac:dyDescent="0.25">
      <c r="A3" s="932" t="s">
        <v>744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</row>
    <row r="4" spans="1:16" s="179" customFormat="1" ht="20.25" customHeight="1" x14ac:dyDescent="0.25">
      <c r="A4" s="932" t="s">
        <v>864</v>
      </c>
      <c r="B4" s="932"/>
      <c r="C4" s="932"/>
      <c r="D4" s="932"/>
      <c r="E4" s="932"/>
      <c r="F4" s="932"/>
      <c r="G4" s="932"/>
      <c r="H4" s="932"/>
      <c r="I4" s="932"/>
      <c r="J4" s="932"/>
      <c r="K4" s="932"/>
      <c r="L4" s="932"/>
      <c r="M4" s="932"/>
      <c r="N4" s="932"/>
      <c r="O4" s="932"/>
      <c r="P4" s="932"/>
    </row>
    <row r="6" spans="1:16" x14ac:dyDescent="0.2">
      <c r="A6" s="722" t="s">
        <v>970</v>
      </c>
      <c r="B6" s="722"/>
      <c r="C6" s="181"/>
      <c r="D6" s="181"/>
      <c r="E6" s="181"/>
      <c r="F6" s="181"/>
      <c r="G6" s="181"/>
      <c r="H6" s="181"/>
      <c r="I6" s="181"/>
      <c r="J6" s="181"/>
    </row>
    <row r="7" spans="1:16" s="182" customFormat="1" ht="15" customHeight="1" x14ac:dyDescent="0.2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800" t="s">
        <v>829</v>
      </c>
      <c r="L7" s="800"/>
      <c r="M7" s="800"/>
      <c r="N7" s="800"/>
      <c r="O7" s="800"/>
      <c r="P7" s="800"/>
    </row>
    <row r="8" spans="1:16" s="182" customFormat="1" ht="20.25" customHeight="1" x14ac:dyDescent="0.2">
      <c r="A8" s="872" t="s">
        <v>2</v>
      </c>
      <c r="B8" s="872" t="s">
        <v>3</v>
      </c>
      <c r="C8" s="878" t="s">
        <v>266</v>
      </c>
      <c r="D8" s="878" t="s">
        <v>267</v>
      </c>
      <c r="E8" s="934" t="s">
        <v>268</v>
      </c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</row>
    <row r="9" spans="1:16" s="182" customFormat="1" ht="35.25" customHeight="1" x14ac:dyDescent="0.2">
      <c r="A9" s="933"/>
      <c r="B9" s="933"/>
      <c r="C9" s="879"/>
      <c r="D9" s="879"/>
      <c r="E9" s="256" t="s">
        <v>822</v>
      </c>
      <c r="F9" s="256" t="s">
        <v>269</v>
      </c>
      <c r="G9" s="256" t="s">
        <v>270</v>
      </c>
      <c r="H9" s="256" t="s">
        <v>271</v>
      </c>
      <c r="I9" s="256" t="s">
        <v>272</v>
      </c>
      <c r="J9" s="256" t="s">
        <v>273</v>
      </c>
      <c r="K9" s="256" t="s">
        <v>274</v>
      </c>
      <c r="L9" s="256" t="s">
        <v>275</v>
      </c>
      <c r="M9" s="256" t="s">
        <v>823</v>
      </c>
      <c r="N9" s="195" t="s">
        <v>824</v>
      </c>
      <c r="O9" s="195" t="s">
        <v>825</v>
      </c>
      <c r="P9" s="195" t="s">
        <v>826</v>
      </c>
    </row>
    <row r="10" spans="1:16" s="182" customFormat="1" ht="12.75" customHeight="1" x14ac:dyDescent="0.2">
      <c r="A10" s="185">
        <v>1</v>
      </c>
      <c r="B10" s="185">
        <v>2</v>
      </c>
      <c r="C10" s="185">
        <v>3</v>
      </c>
      <c r="D10" s="185">
        <v>4</v>
      </c>
      <c r="E10" s="185">
        <v>5</v>
      </c>
      <c r="F10" s="185">
        <v>6</v>
      </c>
      <c r="G10" s="185">
        <v>7</v>
      </c>
      <c r="H10" s="185">
        <v>8</v>
      </c>
      <c r="I10" s="185">
        <v>9</v>
      </c>
      <c r="J10" s="185">
        <v>10</v>
      </c>
      <c r="K10" s="185">
        <v>11</v>
      </c>
      <c r="L10" s="185">
        <v>12</v>
      </c>
      <c r="M10" s="185">
        <v>13</v>
      </c>
      <c r="N10" s="185">
        <v>14</v>
      </c>
      <c r="O10" s="185">
        <v>15</v>
      </c>
      <c r="P10" s="185">
        <v>16</v>
      </c>
    </row>
    <row r="11" spans="1:16" x14ac:dyDescent="0.2">
      <c r="A11" s="87">
        <v>1</v>
      </c>
      <c r="B11" s="88" t="s">
        <v>900</v>
      </c>
      <c r="C11" s="445">
        <f>'AT-3'!G9</f>
        <v>508</v>
      </c>
      <c r="D11" s="445">
        <v>508</v>
      </c>
      <c r="E11" s="445">
        <v>508</v>
      </c>
      <c r="F11" s="445">
        <v>508</v>
      </c>
      <c r="G11" s="445">
        <v>508</v>
      </c>
      <c r="H11" s="445">
        <v>508</v>
      </c>
      <c r="I11" s="445">
        <v>508</v>
      </c>
      <c r="J11" s="445">
        <v>508</v>
      </c>
      <c r="K11" s="445">
        <v>508</v>
      </c>
      <c r="L11" s="445">
        <v>508</v>
      </c>
      <c r="M11" s="445">
        <v>508</v>
      </c>
      <c r="N11" s="445">
        <v>508</v>
      </c>
      <c r="O11" s="445">
        <v>508</v>
      </c>
      <c r="P11" s="445">
        <v>508</v>
      </c>
    </row>
    <row r="12" spans="1:16" x14ac:dyDescent="0.2">
      <c r="A12" s="87">
        <v>2</v>
      </c>
      <c r="B12" s="88" t="s">
        <v>901</v>
      </c>
      <c r="C12" s="445">
        <f>'AT-3'!G10</f>
        <v>258</v>
      </c>
      <c r="D12" s="445">
        <v>258</v>
      </c>
      <c r="E12" s="445">
        <v>258</v>
      </c>
      <c r="F12" s="445">
        <v>258</v>
      </c>
      <c r="G12" s="445">
        <v>258</v>
      </c>
      <c r="H12" s="445">
        <v>258</v>
      </c>
      <c r="I12" s="445">
        <v>258</v>
      </c>
      <c r="J12" s="445">
        <v>258</v>
      </c>
      <c r="K12" s="445">
        <v>258</v>
      </c>
      <c r="L12" s="445">
        <v>258</v>
      </c>
      <c r="M12" s="445">
        <v>258</v>
      </c>
      <c r="N12" s="445">
        <v>258</v>
      </c>
      <c r="O12" s="445">
        <v>258</v>
      </c>
      <c r="P12" s="445">
        <v>258</v>
      </c>
    </row>
    <row r="13" spans="1:16" s="129" customFormat="1" ht="12.75" customHeight="1" x14ac:dyDescent="0.2">
      <c r="A13" s="87">
        <v>4</v>
      </c>
      <c r="B13" s="88" t="s">
        <v>902</v>
      </c>
      <c r="C13" s="445">
        <f>'AT-3'!G11</f>
        <v>174</v>
      </c>
      <c r="D13" s="445">
        <v>174</v>
      </c>
      <c r="E13" s="445">
        <v>174</v>
      </c>
      <c r="F13" s="445">
        <v>174</v>
      </c>
      <c r="G13" s="445">
        <v>174</v>
      </c>
      <c r="H13" s="445">
        <v>174</v>
      </c>
      <c r="I13" s="445">
        <v>174</v>
      </c>
      <c r="J13" s="445">
        <v>174</v>
      </c>
      <c r="K13" s="445">
        <v>174</v>
      </c>
      <c r="L13" s="445">
        <v>174</v>
      </c>
      <c r="M13" s="445">
        <v>174</v>
      </c>
      <c r="N13" s="445">
        <v>174</v>
      </c>
      <c r="O13" s="445">
        <v>174</v>
      </c>
      <c r="P13" s="445">
        <v>174</v>
      </c>
    </row>
    <row r="14" spans="1:16" s="129" customFormat="1" ht="13.15" customHeight="1" x14ac:dyDescent="0.2">
      <c r="A14" s="87">
        <v>5</v>
      </c>
      <c r="B14" s="88" t="s">
        <v>903</v>
      </c>
      <c r="C14" s="445">
        <f>'AT-3'!G12</f>
        <v>414</v>
      </c>
      <c r="D14" s="445">
        <v>414</v>
      </c>
      <c r="E14" s="445">
        <v>414</v>
      </c>
      <c r="F14" s="445">
        <v>414</v>
      </c>
      <c r="G14" s="445">
        <v>414</v>
      </c>
      <c r="H14" s="445">
        <v>414</v>
      </c>
      <c r="I14" s="445">
        <v>414</v>
      </c>
      <c r="J14" s="445">
        <v>414</v>
      </c>
      <c r="K14" s="445">
        <v>414</v>
      </c>
      <c r="L14" s="445">
        <v>414</v>
      </c>
      <c r="M14" s="445">
        <v>414</v>
      </c>
      <c r="N14" s="445">
        <v>414</v>
      </c>
      <c r="O14" s="445">
        <v>414</v>
      </c>
      <c r="P14" s="445">
        <v>414</v>
      </c>
    </row>
    <row r="15" spans="1:16" ht="12.75" customHeight="1" x14ac:dyDescent="0.2">
      <c r="A15" s="87">
        <v>6</v>
      </c>
      <c r="B15" s="88" t="s">
        <v>904</v>
      </c>
      <c r="C15" s="445">
        <f>'AT-3'!G13</f>
        <v>544</v>
      </c>
      <c r="D15" s="445">
        <v>544</v>
      </c>
      <c r="E15" s="445">
        <v>544</v>
      </c>
      <c r="F15" s="445">
        <v>544</v>
      </c>
      <c r="G15" s="445">
        <v>544</v>
      </c>
      <c r="H15" s="445">
        <v>544</v>
      </c>
      <c r="I15" s="445">
        <v>544</v>
      </c>
      <c r="J15" s="445">
        <v>544</v>
      </c>
      <c r="K15" s="445">
        <v>544</v>
      </c>
      <c r="L15" s="445">
        <v>544</v>
      </c>
      <c r="M15" s="445">
        <v>544</v>
      </c>
      <c r="N15" s="445">
        <v>544</v>
      </c>
      <c r="O15" s="445">
        <v>544</v>
      </c>
      <c r="P15" s="445">
        <v>544</v>
      </c>
    </row>
    <row r="16" spans="1:16" x14ac:dyDescent="0.2">
      <c r="A16" s="87">
        <v>7</v>
      </c>
      <c r="B16" s="88" t="s">
        <v>905</v>
      </c>
      <c r="C16" s="445">
        <f>'AT-3'!G14</f>
        <v>277</v>
      </c>
      <c r="D16" s="445">
        <v>277</v>
      </c>
      <c r="E16" s="445">
        <v>277</v>
      </c>
      <c r="F16" s="445">
        <v>277</v>
      </c>
      <c r="G16" s="445">
        <v>277</v>
      </c>
      <c r="H16" s="445">
        <v>277</v>
      </c>
      <c r="I16" s="445">
        <v>277</v>
      </c>
      <c r="J16" s="445">
        <v>277</v>
      </c>
      <c r="K16" s="445">
        <v>277</v>
      </c>
      <c r="L16" s="445">
        <v>277</v>
      </c>
      <c r="M16" s="445">
        <v>277</v>
      </c>
      <c r="N16" s="445">
        <v>277</v>
      </c>
      <c r="O16" s="445">
        <v>277</v>
      </c>
      <c r="P16" s="445">
        <v>277</v>
      </c>
    </row>
    <row r="17" spans="1:30" x14ac:dyDescent="0.2">
      <c r="A17" s="87">
        <v>9</v>
      </c>
      <c r="B17" s="88" t="s">
        <v>907</v>
      </c>
      <c r="C17" s="445">
        <f>'AT-3'!G15</f>
        <v>142</v>
      </c>
      <c r="D17" s="445">
        <v>142</v>
      </c>
      <c r="E17" s="445">
        <v>142</v>
      </c>
      <c r="F17" s="445">
        <v>142</v>
      </c>
      <c r="G17" s="445">
        <v>142</v>
      </c>
      <c r="H17" s="445">
        <v>142</v>
      </c>
      <c r="I17" s="445">
        <v>142</v>
      </c>
      <c r="J17" s="445">
        <v>142</v>
      </c>
      <c r="K17" s="445">
        <v>142</v>
      </c>
      <c r="L17" s="445">
        <v>142</v>
      </c>
      <c r="M17" s="445">
        <v>142</v>
      </c>
      <c r="N17" s="445">
        <v>142</v>
      </c>
      <c r="O17" s="445">
        <v>142</v>
      </c>
      <c r="P17" s="445">
        <v>142</v>
      </c>
    </row>
    <row r="18" spans="1:30" x14ac:dyDescent="0.2">
      <c r="A18" s="87">
        <v>10</v>
      </c>
      <c r="B18" s="88" t="s">
        <v>906</v>
      </c>
      <c r="C18" s="445">
        <f>'AT-3'!G16</f>
        <v>194</v>
      </c>
      <c r="D18" s="445">
        <v>194</v>
      </c>
      <c r="E18" s="445">
        <v>194</v>
      </c>
      <c r="F18" s="445">
        <v>194</v>
      </c>
      <c r="G18" s="445">
        <v>194</v>
      </c>
      <c r="H18" s="445">
        <v>194</v>
      </c>
      <c r="I18" s="445">
        <v>194</v>
      </c>
      <c r="J18" s="445">
        <v>194</v>
      </c>
      <c r="K18" s="445">
        <v>194</v>
      </c>
      <c r="L18" s="445">
        <v>194</v>
      </c>
      <c r="M18" s="445">
        <v>194</v>
      </c>
      <c r="N18" s="445">
        <v>194</v>
      </c>
      <c r="O18" s="445">
        <v>194</v>
      </c>
      <c r="P18" s="445">
        <v>194</v>
      </c>
    </row>
    <row r="19" spans="1:30" x14ac:dyDescent="0.2">
      <c r="A19" s="133" t="s">
        <v>17</v>
      </c>
      <c r="B19" s="133"/>
      <c r="C19" s="195">
        <f>SUM(C11:C18)</f>
        <v>2511</v>
      </c>
      <c r="D19" s="195">
        <f t="shared" ref="D19:P19" si="0">SUM(D11:D18)</f>
        <v>2511</v>
      </c>
      <c r="E19" s="195">
        <f t="shared" si="0"/>
        <v>2511</v>
      </c>
      <c r="F19" s="195">
        <f t="shared" si="0"/>
        <v>2511</v>
      </c>
      <c r="G19" s="195">
        <f t="shared" si="0"/>
        <v>2511</v>
      </c>
      <c r="H19" s="195">
        <f t="shared" si="0"/>
        <v>2511</v>
      </c>
      <c r="I19" s="195">
        <f t="shared" si="0"/>
        <v>2511</v>
      </c>
      <c r="J19" s="195">
        <f t="shared" si="0"/>
        <v>2511</v>
      </c>
      <c r="K19" s="195">
        <f t="shared" si="0"/>
        <v>2511</v>
      </c>
      <c r="L19" s="195">
        <f t="shared" si="0"/>
        <v>2511</v>
      </c>
      <c r="M19" s="195">
        <f t="shared" si="0"/>
        <v>2511</v>
      </c>
      <c r="N19" s="195">
        <f t="shared" si="0"/>
        <v>2511</v>
      </c>
      <c r="O19" s="195">
        <f t="shared" si="0"/>
        <v>2511</v>
      </c>
      <c r="P19" s="195">
        <f t="shared" si="0"/>
        <v>2511</v>
      </c>
    </row>
    <row r="20" spans="1:30" x14ac:dyDescent="0.2">
      <c r="D20" s="628">
        <f>D19/C19</f>
        <v>1</v>
      </c>
      <c r="E20" s="628">
        <f>E19/C19</f>
        <v>1</v>
      </c>
    </row>
    <row r="26" spans="1:30" x14ac:dyDescent="0.2">
      <c r="N26" s="359" t="s">
        <v>912</v>
      </c>
    </row>
    <row r="27" spans="1:30" customFormat="1" ht="12.75" customHeight="1" x14ac:dyDescent="0.2">
      <c r="A27" s="14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N27" s="359" t="s">
        <v>913</v>
      </c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  <c r="AC27" s="546"/>
      <c r="AD27" s="546"/>
    </row>
    <row r="28" spans="1:30" customForma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N28" s="359" t="s">
        <v>914</v>
      </c>
      <c r="P28" s="539"/>
      <c r="Q28" s="14"/>
      <c r="R28" s="14"/>
      <c r="S28" s="14"/>
      <c r="X28" s="14"/>
      <c r="Y28" s="14"/>
    </row>
    <row r="29" spans="1:30" customFormat="1" x14ac:dyDescent="0.2">
      <c r="M29" s="549" t="s">
        <v>82</v>
      </c>
    </row>
  </sheetData>
  <mergeCells count="11">
    <mergeCell ref="A2:P2"/>
    <mergeCell ref="A4:P4"/>
    <mergeCell ref="H1:I1"/>
    <mergeCell ref="A8:A9"/>
    <mergeCell ref="B8:B9"/>
    <mergeCell ref="C8:C9"/>
    <mergeCell ref="D8:D9"/>
    <mergeCell ref="K7:P7"/>
    <mergeCell ref="E8:P8"/>
    <mergeCell ref="A6:B6"/>
    <mergeCell ref="A3:P3"/>
  </mergeCells>
  <printOptions horizontalCentered="1"/>
  <pageMargins left="0.70866141732283472" right="0.70866141732283472" top="1.68" bottom="0" header="0.31496062992125984" footer="0.31496062992125984"/>
  <pageSetup paperSize="9" scale="86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topLeftCell="B4" zoomScaleNormal="100" zoomScaleSheetLayoutView="90" workbookViewId="0">
      <selection activeCell="D27" sqref="D27"/>
    </sheetView>
  </sheetViews>
  <sheetFormatPr defaultColWidth="9.140625" defaultRowHeight="12.75" x14ac:dyDescent="0.2"/>
  <cols>
    <col min="1" max="1" width="8.5703125" style="175" customWidth="1"/>
    <col min="2" max="2" width="17.85546875" style="175" customWidth="1"/>
    <col min="3" max="3" width="11.140625" style="175" customWidth="1"/>
    <col min="4" max="5" width="9.140625" style="175" customWidth="1"/>
    <col min="6" max="6" width="7.85546875" style="175" customWidth="1"/>
    <col min="7" max="7" width="8.42578125" style="175" customWidth="1"/>
    <col min="8" max="8" width="9.28515625" style="175" customWidth="1"/>
    <col min="9" max="9" width="10.28515625" style="175" customWidth="1"/>
    <col min="10" max="10" width="9.140625" style="175" customWidth="1"/>
    <col min="11" max="11" width="10.140625" style="175" customWidth="1"/>
    <col min="12" max="12" width="11" style="175" customWidth="1"/>
    <col min="13" max="16384" width="9.140625" style="175"/>
  </cols>
  <sheetData>
    <row r="1" spans="1:12" x14ac:dyDescent="0.2">
      <c r="G1" s="931"/>
      <c r="H1" s="931"/>
      <c r="K1" s="935" t="s">
        <v>542</v>
      </c>
      <c r="L1" s="935"/>
    </row>
    <row r="2" spans="1:12" x14ac:dyDescent="0.2">
      <c r="C2" s="931" t="s">
        <v>629</v>
      </c>
      <c r="D2" s="931"/>
      <c r="E2" s="931"/>
      <c r="F2" s="931"/>
      <c r="G2" s="931"/>
      <c r="H2" s="931"/>
      <c r="I2" s="931"/>
      <c r="K2" s="178"/>
    </row>
    <row r="3" spans="1:12" s="179" customFormat="1" ht="15.75" x14ac:dyDescent="0.25">
      <c r="A3" s="932" t="s">
        <v>744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</row>
    <row r="4" spans="1:12" s="179" customFormat="1" ht="20.25" customHeight="1" x14ac:dyDescent="0.25">
      <c r="A4" s="932" t="s">
        <v>816</v>
      </c>
      <c r="B4" s="932"/>
      <c r="C4" s="932"/>
      <c r="D4" s="932"/>
      <c r="E4" s="932"/>
      <c r="F4" s="932"/>
      <c r="G4" s="932"/>
      <c r="H4" s="932"/>
      <c r="I4" s="932"/>
      <c r="J4" s="932"/>
      <c r="K4" s="932"/>
      <c r="L4" s="932"/>
    </row>
    <row r="6" spans="1:12" x14ac:dyDescent="0.2">
      <c r="A6" s="722" t="s">
        <v>970</v>
      </c>
      <c r="B6" s="722"/>
      <c r="C6" s="181"/>
      <c r="D6" s="181"/>
      <c r="E6" s="181"/>
      <c r="F6" s="181"/>
      <c r="G6" s="181"/>
      <c r="H6" s="181"/>
      <c r="I6" s="181"/>
    </row>
    <row r="7" spans="1:12" x14ac:dyDescent="0.2">
      <c r="A7" s="180"/>
      <c r="B7" s="181"/>
      <c r="C7" s="181"/>
      <c r="D7" s="181"/>
      <c r="E7" s="181"/>
      <c r="F7" s="181"/>
      <c r="G7" s="181"/>
      <c r="H7" s="181"/>
      <c r="I7" s="181"/>
    </row>
    <row r="8" spans="1:12" x14ac:dyDescent="0.2">
      <c r="A8" s="180"/>
      <c r="B8" s="181"/>
      <c r="C8" s="181"/>
      <c r="D8" s="181"/>
      <c r="E8" s="181"/>
      <c r="F8" s="181"/>
      <c r="G8" s="181"/>
      <c r="H8" s="181"/>
      <c r="I8" s="181"/>
    </row>
    <row r="9" spans="1:12" x14ac:dyDescent="0.2">
      <c r="A9" s="937" t="s">
        <v>704</v>
      </c>
      <c r="B9" s="937"/>
      <c r="C9" s="937"/>
      <c r="D9" s="937"/>
      <c r="E9" s="937"/>
      <c r="F9" s="186"/>
      <c r="G9" s="181"/>
      <c r="H9" s="181"/>
      <c r="I9" s="181"/>
    </row>
    <row r="10" spans="1:12" x14ac:dyDescent="0.2">
      <c r="A10" s="937" t="s">
        <v>705</v>
      </c>
      <c r="B10" s="937"/>
      <c r="C10" s="937"/>
      <c r="D10" s="937"/>
      <c r="E10" s="937"/>
      <c r="F10" s="186"/>
      <c r="G10" s="181"/>
      <c r="H10" s="181"/>
      <c r="I10" s="181"/>
    </row>
    <row r="12" spans="1:12" s="182" customFormat="1" ht="15" customHeight="1" x14ac:dyDescent="0.2">
      <c r="A12" s="175"/>
      <c r="B12" s="175"/>
      <c r="C12" s="175"/>
      <c r="D12" s="175"/>
      <c r="E12" s="175"/>
      <c r="F12" s="175"/>
      <c r="G12" s="175"/>
      <c r="H12" s="175"/>
      <c r="I12" s="175"/>
      <c r="J12" s="800" t="s">
        <v>829</v>
      </c>
      <c r="K12" s="800"/>
      <c r="L12" s="800"/>
    </row>
    <row r="13" spans="1:12" s="182" customFormat="1" ht="20.25" customHeight="1" x14ac:dyDescent="0.2">
      <c r="A13" s="872" t="s">
        <v>72</v>
      </c>
      <c r="B13" s="872" t="s">
        <v>3</v>
      </c>
      <c r="C13" s="878" t="s">
        <v>266</v>
      </c>
      <c r="D13" s="936" t="s">
        <v>654</v>
      </c>
      <c r="E13" s="936"/>
      <c r="F13" s="936"/>
      <c r="G13" s="936"/>
      <c r="H13" s="936"/>
      <c r="I13" s="936"/>
      <c r="J13" s="936"/>
      <c r="K13" s="936"/>
      <c r="L13" s="936"/>
    </row>
    <row r="14" spans="1:12" s="182" customFormat="1" ht="35.25" customHeight="1" x14ac:dyDescent="0.2">
      <c r="A14" s="933"/>
      <c r="B14" s="933"/>
      <c r="C14" s="879"/>
      <c r="D14" s="256" t="s">
        <v>822</v>
      </c>
      <c r="E14" s="256" t="s">
        <v>269</v>
      </c>
      <c r="F14" s="256" t="s">
        <v>270</v>
      </c>
      <c r="G14" s="256" t="s">
        <v>271</v>
      </c>
      <c r="H14" s="256" t="s">
        <v>272</v>
      </c>
      <c r="I14" s="256" t="s">
        <v>273</v>
      </c>
      <c r="J14" s="256" t="s">
        <v>274</v>
      </c>
      <c r="K14" s="256" t="s">
        <v>275</v>
      </c>
      <c r="L14" s="256" t="s">
        <v>823</v>
      </c>
    </row>
    <row r="15" spans="1:12" s="182" customFormat="1" ht="12.75" customHeight="1" x14ac:dyDescent="0.2">
      <c r="A15" s="185">
        <v>1</v>
      </c>
      <c r="B15" s="185">
        <v>2</v>
      </c>
      <c r="C15" s="185">
        <v>3</v>
      </c>
      <c r="D15" s="185">
        <v>4</v>
      </c>
      <c r="E15" s="185">
        <v>5</v>
      </c>
      <c r="F15" s="185">
        <v>6</v>
      </c>
      <c r="G15" s="185">
        <v>7</v>
      </c>
      <c r="H15" s="185">
        <v>8</v>
      </c>
      <c r="I15" s="185">
        <v>9</v>
      </c>
      <c r="J15" s="185">
        <v>10</v>
      </c>
      <c r="K15" s="185">
        <v>11</v>
      </c>
      <c r="L15" s="185">
        <v>12</v>
      </c>
    </row>
    <row r="16" spans="1:12" x14ac:dyDescent="0.2">
      <c r="A16" s="87">
        <v>1</v>
      </c>
      <c r="B16" s="88" t="s">
        <v>900</v>
      </c>
      <c r="C16" s="445">
        <f>'AT-23 MIS'!C11</f>
        <v>508</v>
      </c>
      <c r="D16" s="445">
        <v>334</v>
      </c>
      <c r="E16" s="445">
        <v>404</v>
      </c>
      <c r="F16" s="445">
        <v>380</v>
      </c>
      <c r="G16" s="445">
        <v>366</v>
      </c>
      <c r="H16" s="445">
        <v>371</v>
      </c>
      <c r="I16" s="445">
        <v>384</v>
      </c>
      <c r="J16" s="445">
        <v>344</v>
      </c>
      <c r="K16" s="445">
        <v>386</v>
      </c>
      <c r="L16" s="445">
        <v>307</v>
      </c>
    </row>
    <row r="17" spans="1:27" x14ac:dyDescent="0.2">
      <c r="A17" s="87">
        <v>2</v>
      </c>
      <c r="B17" s="88" t="s">
        <v>901</v>
      </c>
      <c r="C17" s="445">
        <f>'AT-23 MIS'!C12</f>
        <v>258</v>
      </c>
      <c r="D17" s="445">
        <v>72</v>
      </c>
      <c r="E17" s="445">
        <v>108</v>
      </c>
      <c r="F17" s="445">
        <v>202</v>
      </c>
      <c r="G17" s="445">
        <v>177</v>
      </c>
      <c r="H17" s="445">
        <v>198</v>
      </c>
      <c r="I17" s="445">
        <v>188</v>
      </c>
      <c r="J17" s="445">
        <v>157</v>
      </c>
      <c r="K17" s="445">
        <v>173</v>
      </c>
      <c r="L17" s="445">
        <v>174</v>
      </c>
    </row>
    <row r="18" spans="1:27" s="129" customFormat="1" ht="12.75" customHeight="1" x14ac:dyDescent="0.2">
      <c r="A18" s="87">
        <v>3</v>
      </c>
      <c r="B18" s="88" t="s">
        <v>902</v>
      </c>
      <c r="C18" s="445">
        <f>'AT-23 MIS'!C13</f>
        <v>174</v>
      </c>
      <c r="D18" s="445">
        <v>80</v>
      </c>
      <c r="E18" s="445">
        <v>76</v>
      </c>
      <c r="F18" s="445">
        <v>90</v>
      </c>
      <c r="G18" s="445">
        <v>109</v>
      </c>
      <c r="H18" s="445">
        <v>101</v>
      </c>
      <c r="I18" s="445">
        <v>126</v>
      </c>
      <c r="J18" s="445">
        <v>116</v>
      </c>
      <c r="K18" s="445">
        <v>124</v>
      </c>
      <c r="L18" s="445">
        <v>68</v>
      </c>
      <c r="M18" s="175"/>
      <c r="N18" s="175"/>
    </row>
    <row r="19" spans="1:27" s="129" customFormat="1" ht="13.15" customHeight="1" x14ac:dyDescent="0.2">
      <c r="A19" s="87">
        <v>4</v>
      </c>
      <c r="B19" s="88" t="s">
        <v>903</v>
      </c>
      <c r="C19" s="445">
        <f>'AT-23 MIS'!C14</f>
        <v>414</v>
      </c>
      <c r="D19" s="445">
        <v>56</v>
      </c>
      <c r="E19" s="445">
        <v>74</v>
      </c>
      <c r="F19" s="445">
        <v>80</v>
      </c>
      <c r="G19" s="445">
        <v>71</v>
      </c>
      <c r="H19" s="445">
        <v>68</v>
      </c>
      <c r="I19" s="445">
        <v>69</v>
      </c>
      <c r="J19" s="445">
        <v>74</v>
      </c>
      <c r="K19" s="445">
        <v>59</v>
      </c>
      <c r="L19" s="445">
        <v>28</v>
      </c>
      <c r="M19" s="175"/>
      <c r="N19" s="175"/>
    </row>
    <row r="20" spans="1:27" ht="12.75" customHeight="1" x14ac:dyDescent="0.2">
      <c r="A20" s="87">
        <v>5</v>
      </c>
      <c r="B20" s="88" t="s">
        <v>904</v>
      </c>
      <c r="C20" s="445">
        <f>'AT-23 MIS'!C15</f>
        <v>544</v>
      </c>
      <c r="D20" s="445">
        <v>49</v>
      </c>
      <c r="E20" s="445">
        <v>139</v>
      </c>
      <c r="F20" s="445">
        <v>217</v>
      </c>
      <c r="G20" s="445">
        <v>224</v>
      </c>
      <c r="H20" s="445">
        <v>214</v>
      </c>
      <c r="I20" s="445">
        <v>237</v>
      </c>
      <c r="J20" s="445">
        <v>146</v>
      </c>
      <c r="K20" s="445">
        <v>179</v>
      </c>
      <c r="L20" s="445">
        <v>58</v>
      </c>
    </row>
    <row r="21" spans="1:27" x14ac:dyDescent="0.2">
      <c r="A21" s="87">
        <v>6</v>
      </c>
      <c r="B21" s="88" t="s">
        <v>905</v>
      </c>
      <c r="C21" s="445">
        <f>'AT-23 MIS'!C16</f>
        <v>277</v>
      </c>
      <c r="D21" s="445">
        <v>94</v>
      </c>
      <c r="E21" s="445">
        <v>169</v>
      </c>
      <c r="F21" s="445">
        <v>193</v>
      </c>
      <c r="G21" s="445">
        <v>214</v>
      </c>
      <c r="H21" s="445">
        <v>245</v>
      </c>
      <c r="I21" s="445">
        <v>233</v>
      </c>
      <c r="J21" s="445">
        <v>197</v>
      </c>
      <c r="K21" s="445">
        <v>177</v>
      </c>
      <c r="L21" s="445">
        <v>132</v>
      </c>
    </row>
    <row r="22" spans="1:27" x14ac:dyDescent="0.2">
      <c r="A22" s="87">
        <v>7</v>
      </c>
      <c r="B22" s="88" t="s">
        <v>907</v>
      </c>
      <c r="C22" s="445">
        <f>'AT-23 MIS'!C17</f>
        <v>142</v>
      </c>
      <c r="D22" s="445">
        <v>49</v>
      </c>
      <c r="E22" s="445">
        <v>66</v>
      </c>
      <c r="F22" s="445">
        <v>56</v>
      </c>
      <c r="G22" s="445">
        <v>58</v>
      </c>
      <c r="H22" s="445">
        <v>56</v>
      </c>
      <c r="I22" s="445">
        <v>63</v>
      </c>
      <c r="J22" s="445">
        <v>60</v>
      </c>
      <c r="K22" s="445">
        <v>66</v>
      </c>
      <c r="L22" s="445">
        <v>27</v>
      </c>
    </row>
    <row r="23" spans="1:27" x14ac:dyDescent="0.2">
      <c r="A23" s="87">
        <v>8</v>
      </c>
      <c r="B23" s="88" t="s">
        <v>906</v>
      </c>
      <c r="C23" s="445">
        <f>'AT-23 MIS'!C18</f>
        <v>194</v>
      </c>
      <c r="D23" s="445">
        <v>187</v>
      </c>
      <c r="E23" s="445">
        <v>5</v>
      </c>
      <c r="F23" s="445">
        <v>8</v>
      </c>
      <c r="G23" s="445">
        <v>14</v>
      </c>
      <c r="H23" s="445">
        <v>7</v>
      </c>
      <c r="I23" s="445">
        <v>6</v>
      </c>
      <c r="J23" s="445">
        <v>13</v>
      </c>
      <c r="K23" s="445">
        <v>8</v>
      </c>
      <c r="L23" s="445">
        <v>6</v>
      </c>
    </row>
    <row r="24" spans="1:27" x14ac:dyDescent="0.2">
      <c r="A24" s="133" t="s">
        <v>17</v>
      </c>
      <c r="B24" s="133"/>
      <c r="C24" s="195">
        <f t="shared" ref="C24:L24" si="0">SUM(C16:C23)</f>
        <v>2511</v>
      </c>
      <c r="D24" s="195">
        <f t="shared" si="0"/>
        <v>921</v>
      </c>
      <c r="E24" s="195">
        <f t="shared" si="0"/>
        <v>1041</v>
      </c>
      <c r="F24" s="195">
        <f t="shared" si="0"/>
        <v>1226</v>
      </c>
      <c r="G24" s="195">
        <f t="shared" si="0"/>
        <v>1233</v>
      </c>
      <c r="H24" s="195">
        <f t="shared" si="0"/>
        <v>1260</v>
      </c>
      <c r="I24" s="195">
        <f t="shared" si="0"/>
        <v>1306</v>
      </c>
      <c r="J24" s="195">
        <f t="shared" si="0"/>
        <v>1107</v>
      </c>
      <c r="K24" s="195">
        <f t="shared" si="0"/>
        <v>1172</v>
      </c>
      <c r="L24" s="195">
        <f t="shared" si="0"/>
        <v>800</v>
      </c>
    </row>
    <row r="25" spans="1:27" x14ac:dyDescent="0.2">
      <c r="I25" s="629">
        <f>I24/C24</f>
        <v>0.52011150935882122</v>
      </c>
    </row>
    <row r="26" spans="1:27" x14ac:dyDescent="0.2">
      <c r="D26" s="175">
        <v>1118</v>
      </c>
    </row>
    <row r="27" spans="1:27" x14ac:dyDescent="0.2">
      <c r="D27" s="1046">
        <f>D26/C24</f>
        <v>0.44524093986459579</v>
      </c>
    </row>
    <row r="29" spans="1:27" x14ac:dyDescent="0.2">
      <c r="K29" s="359" t="s">
        <v>912</v>
      </c>
    </row>
    <row r="30" spans="1:27" customFormat="1" ht="12.75" customHeight="1" x14ac:dyDescent="0.2">
      <c r="A30" s="14" t="s">
        <v>12</v>
      </c>
      <c r="B30" s="14"/>
      <c r="C30" s="14"/>
      <c r="D30" s="14"/>
      <c r="E30" s="14"/>
      <c r="F30" s="14"/>
      <c r="G30" s="14"/>
      <c r="H30" s="14"/>
      <c r="K30" s="359" t="s">
        <v>913</v>
      </c>
      <c r="M30" s="546"/>
      <c r="N30" s="546"/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46"/>
      <c r="Z30" s="546"/>
      <c r="AA30" s="546"/>
    </row>
    <row r="31" spans="1:27" customFormat="1" x14ac:dyDescent="0.2">
      <c r="A31" s="14"/>
      <c r="B31" s="14"/>
      <c r="C31" s="14"/>
      <c r="D31" s="14"/>
      <c r="E31" s="14"/>
      <c r="F31" s="14"/>
      <c r="G31" s="14"/>
      <c r="H31" s="14"/>
      <c r="K31" s="359" t="s">
        <v>914</v>
      </c>
      <c r="M31" s="539"/>
      <c r="N31" s="14"/>
      <c r="O31" s="14"/>
      <c r="P31" s="14"/>
      <c r="U31" s="14"/>
      <c r="V31" s="14"/>
    </row>
    <row r="32" spans="1:27" customFormat="1" x14ac:dyDescent="0.2">
      <c r="J32" s="549" t="s">
        <v>82</v>
      </c>
    </row>
  </sheetData>
  <mergeCells count="13">
    <mergeCell ref="K1:L1"/>
    <mergeCell ref="G1:H1"/>
    <mergeCell ref="A3:L3"/>
    <mergeCell ref="A4:L4"/>
    <mergeCell ref="A13:A14"/>
    <mergeCell ref="B13:B14"/>
    <mergeCell ref="C13:C14"/>
    <mergeCell ref="C2:I2"/>
    <mergeCell ref="D13:L13"/>
    <mergeCell ref="J12:L12"/>
    <mergeCell ref="A6:B6"/>
    <mergeCell ref="A9:E9"/>
    <mergeCell ref="A10:E10"/>
  </mergeCells>
  <printOptions horizontalCentered="1"/>
  <pageMargins left="0.70866141732283472" right="0.70866141732283472" top="1.22" bottom="0" header="0.31496062992125984" footer="0.31496062992125984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topLeftCell="A3" zoomScaleNormal="100" zoomScaleSheetLayoutView="80" workbookViewId="0">
      <selection activeCell="A21" sqref="A21"/>
    </sheetView>
  </sheetViews>
  <sheetFormatPr defaultRowHeight="12.75" x14ac:dyDescent="0.2"/>
  <cols>
    <col min="2" max="2" width="12.140625" customWidth="1"/>
    <col min="4" max="4" width="8.42578125" customWidth="1"/>
    <col min="5" max="5" width="12.85546875" customWidth="1"/>
    <col min="6" max="6" width="16" customWidth="1"/>
    <col min="7" max="7" width="15.28515625" customWidth="1"/>
    <col min="8" max="8" width="17" customWidth="1"/>
    <col min="9" max="9" width="18" customWidth="1"/>
    <col min="10" max="10" width="11.140625" customWidth="1"/>
    <col min="11" max="11" width="12.7109375" customWidth="1"/>
    <col min="12" max="12" width="11.42578125" customWidth="1"/>
    <col min="13" max="13" width="15.42578125" customWidth="1"/>
  </cols>
  <sheetData>
    <row r="1" spans="1:16" ht="18" x14ac:dyDescent="0.35">
      <c r="A1" s="792" t="s">
        <v>0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925" t="s">
        <v>525</v>
      </c>
      <c r="M1" s="925"/>
      <c r="N1" s="199"/>
      <c r="O1" s="199"/>
      <c r="P1" s="199"/>
    </row>
    <row r="2" spans="1:16" ht="21" x14ac:dyDescent="0.35">
      <c r="A2" s="791" t="s">
        <v>740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200"/>
      <c r="O2" s="200"/>
      <c r="P2" s="200"/>
    </row>
    <row r="3" spans="1:16" ht="21" x14ac:dyDescent="0.35"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200"/>
      <c r="O3" s="200"/>
      <c r="P3" s="200"/>
    </row>
    <row r="4" spans="1:16" ht="20.25" customHeight="1" x14ac:dyDescent="0.2">
      <c r="A4" s="939" t="s">
        <v>524</v>
      </c>
      <c r="B4" s="939"/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939"/>
    </row>
    <row r="5" spans="1:16" ht="20.25" customHeight="1" x14ac:dyDescent="0.2">
      <c r="A5" s="940" t="s">
        <v>971</v>
      </c>
      <c r="B5" s="940"/>
      <c r="C5" s="940"/>
      <c r="D5" s="940"/>
      <c r="E5" s="940"/>
      <c r="F5" s="940"/>
      <c r="G5" s="940"/>
      <c r="H5" s="789" t="s">
        <v>829</v>
      </c>
      <c r="I5" s="789"/>
      <c r="J5" s="789"/>
      <c r="K5" s="789"/>
      <c r="L5" s="789"/>
      <c r="M5" s="789"/>
      <c r="N5" s="94"/>
    </row>
    <row r="6" spans="1:16" ht="15" customHeight="1" x14ac:dyDescent="0.2">
      <c r="A6" s="867" t="s">
        <v>72</v>
      </c>
      <c r="B6" s="867" t="s">
        <v>287</v>
      </c>
      <c r="C6" s="941" t="s">
        <v>417</v>
      </c>
      <c r="D6" s="942"/>
      <c r="E6" s="942"/>
      <c r="F6" s="942"/>
      <c r="G6" s="943"/>
      <c r="H6" s="866" t="s">
        <v>414</v>
      </c>
      <c r="I6" s="866"/>
      <c r="J6" s="866"/>
      <c r="K6" s="866"/>
      <c r="L6" s="866"/>
      <c r="M6" s="867" t="s">
        <v>288</v>
      </c>
    </row>
    <row r="7" spans="1:16" ht="12.75" customHeight="1" x14ac:dyDescent="0.2">
      <c r="A7" s="868"/>
      <c r="B7" s="868"/>
      <c r="C7" s="944"/>
      <c r="D7" s="945"/>
      <c r="E7" s="945"/>
      <c r="F7" s="945"/>
      <c r="G7" s="946"/>
      <c r="H7" s="866"/>
      <c r="I7" s="866"/>
      <c r="J7" s="866"/>
      <c r="K7" s="866"/>
      <c r="L7" s="866"/>
      <c r="M7" s="868"/>
    </row>
    <row r="8" spans="1:16" ht="5.25" customHeight="1" x14ac:dyDescent="0.2">
      <c r="A8" s="868"/>
      <c r="B8" s="868"/>
      <c r="C8" s="944"/>
      <c r="D8" s="945"/>
      <c r="E8" s="945"/>
      <c r="F8" s="945"/>
      <c r="G8" s="946"/>
      <c r="H8" s="866"/>
      <c r="I8" s="866"/>
      <c r="J8" s="866"/>
      <c r="K8" s="866"/>
      <c r="L8" s="866"/>
      <c r="M8" s="868"/>
    </row>
    <row r="9" spans="1:16" ht="68.25" customHeight="1" x14ac:dyDescent="0.2">
      <c r="A9" s="869"/>
      <c r="B9" s="869"/>
      <c r="C9" s="401" t="s">
        <v>289</v>
      </c>
      <c r="D9" s="401" t="s">
        <v>290</v>
      </c>
      <c r="E9" s="401" t="s">
        <v>291</v>
      </c>
      <c r="F9" s="401" t="s">
        <v>292</v>
      </c>
      <c r="G9" s="401" t="s">
        <v>293</v>
      </c>
      <c r="H9" s="402" t="s">
        <v>413</v>
      </c>
      <c r="I9" s="402" t="s">
        <v>418</v>
      </c>
      <c r="J9" s="402" t="s">
        <v>415</v>
      </c>
      <c r="K9" s="402" t="s">
        <v>416</v>
      </c>
      <c r="L9" s="402" t="s">
        <v>45</v>
      </c>
      <c r="M9" s="869"/>
    </row>
    <row r="10" spans="1:16" ht="15" x14ac:dyDescent="0.2">
      <c r="A10" s="403">
        <v>1</v>
      </c>
      <c r="B10" s="403">
        <v>2</v>
      </c>
      <c r="C10" s="403">
        <v>3</v>
      </c>
      <c r="D10" s="403">
        <v>4</v>
      </c>
      <c r="E10" s="403">
        <v>5</v>
      </c>
      <c r="F10" s="403">
        <v>6</v>
      </c>
      <c r="G10" s="403">
        <v>7</v>
      </c>
      <c r="H10" s="403">
        <v>8</v>
      </c>
      <c r="I10" s="403">
        <v>9</v>
      </c>
      <c r="J10" s="403">
        <v>10</v>
      </c>
      <c r="K10" s="403">
        <v>11</v>
      </c>
      <c r="L10" s="403">
        <v>12</v>
      </c>
      <c r="M10" s="403">
        <v>13</v>
      </c>
    </row>
    <row r="11" spans="1:16" ht="15" x14ac:dyDescent="0.25">
      <c r="A11" s="87">
        <v>1</v>
      </c>
      <c r="B11" s="88" t="s">
        <v>900</v>
      </c>
      <c r="C11" s="534" t="s">
        <v>926</v>
      </c>
      <c r="D11" s="534" t="s">
        <v>926</v>
      </c>
      <c r="E11" s="534" t="s">
        <v>926</v>
      </c>
      <c r="F11" s="534" t="s">
        <v>926</v>
      </c>
      <c r="G11" s="534" t="s">
        <v>926</v>
      </c>
      <c r="H11" s="534" t="s">
        <v>926</v>
      </c>
      <c r="I11" s="534" t="s">
        <v>926</v>
      </c>
      <c r="J11" s="534" t="s">
        <v>926</v>
      </c>
      <c r="K11" s="534" t="s">
        <v>926</v>
      </c>
      <c r="L11" s="534" t="s">
        <v>926</v>
      </c>
      <c r="M11" s="534" t="s">
        <v>926</v>
      </c>
    </row>
    <row r="12" spans="1:16" ht="15" x14ac:dyDescent="0.25">
      <c r="A12" s="87">
        <v>2</v>
      </c>
      <c r="B12" s="88" t="s">
        <v>901</v>
      </c>
      <c r="C12" s="534" t="s">
        <v>926</v>
      </c>
      <c r="D12" s="534" t="s">
        <v>926</v>
      </c>
      <c r="E12" s="534" t="s">
        <v>926</v>
      </c>
      <c r="F12" s="534" t="s">
        <v>926</v>
      </c>
      <c r="G12" s="534" t="s">
        <v>926</v>
      </c>
      <c r="H12" s="534" t="s">
        <v>926</v>
      </c>
      <c r="I12" s="534" t="s">
        <v>926</v>
      </c>
      <c r="J12" s="534" t="s">
        <v>926</v>
      </c>
      <c r="K12" s="534" t="s">
        <v>926</v>
      </c>
      <c r="L12" s="534" t="s">
        <v>926</v>
      </c>
      <c r="M12" s="534" t="s">
        <v>926</v>
      </c>
    </row>
    <row r="13" spans="1:16" ht="15" x14ac:dyDescent="0.25">
      <c r="A13" s="87">
        <v>3</v>
      </c>
      <c r="B13" s="88" t="s">
        <v>902</v>
      </c>
      <c r="C13" s="534" t="s">
        <v>926</v>
      </c>
      <c r="D13" s="534" t="s">
        <v>926</v>
      </c>
      <c r="E13" s="534" t="s">
        <v>926</v>
      </c>
      <c r="F13" s="534" t="s">
        <v>926</v>
      </c>
      <c r="G13" s="534" t="s">
        <v>926</v>
      </c>
      <c r="H13" s="534" t="s">
        <v>926</v>
      </c>
      <c r="I13" s="534" t="s">
        <v>926</v>
      </c>
      <c r="J13" s="534" t="s">
        <v>926</v>
      </c>
      <c r="K13" s="534" t="s">
        <v>926</v>
      </c>
      <c r="L13" s="534" t="s">
        <v>926</v>
      </c>
      <c r="M13" s="534" t="s">
        <v>926</v>
      </c>
    </row>
    <row r="14" spans="1:16" ht="15" x14ac:dyDescent="0.25">
      <c r="A14" s="87">
        <v>4</v>
      </c>
      <c r="B14" s="88" t="s">
        <v>903</v>
      </c>
      <c r="C14" s="534" t="s">
        <v>926</v>
      </c>
      <c r="D14" s="534" t="s">
        <v>926</v>
      </c>
      <c r="E14" s="534" t="s">
        <v>926</v>
      </c>
      <c r="F14" s="534" t="s">
        <v>926</v>
      </c>
      <c r="G14" s="534" t="s">
        <v>926</v>
      </c>
      <c r="H14" s="534" t="s">
        <v>926</v>
      </c>
      <c r="I14" s="534" t="s">
        <v>926</v>
      </c>
      <c r="J14" s="534" t="s">
        <v>926</v>
      </c>
      <c r="K14" s="534" t="s">
        <v>926</v>
      </c>
      <c r="L14" s="534" t="s">
        <v>926</v>
      </c>
      <c r="M14" s="534" t="s">
        <v>926</v>
      </c>
    </row>
    <row r="15" spans="1:16" ht="15" x14ac:dyDescent="0.25">
      <c r="A15" s="87">
        <v>5</v>
      </c>
      <c r="B15" s="88" t="s">
        <v>904</v>
      </c>
      <c r="C15" s="534" t="s">
        <v>926</v>
      </c>
      <c r="D15" s="534" t="s">
        <v>926</v>
      </c>
      <c r="E15" s="534" t="s">
        <v>926</v>
      </c>
      <c r="F15" s="534" t="s">
        <v>926</v>
      </c>
      <c r="G15" s="534" t="s">
        <v>926</v>
      </c>
      <c r="H15" s="534" t="s">
        <v>926</v>
      </c>
      <c r="I15" s="534" t="s">
        <v>926</v>
      </c>
      <c r="J15" s="534" t="s">
        <v>926</v>
      </c>
      <c r="K15" s="534" t="s">
        <v>926</v>
      </c>
      <c r="L15" s="534" t="s">
        <v>926</v>
      </c>
      <c r="M15" s="534" t="s">
        <v>926</v>
      </c>
    </row>
    <row r="16" spans="1:16" ht="15" x14ac:dyDescent="0.25">
      <c r="A16" s="87">
        <v>6</v>
      </c>
      <c r="B16" s="88" t="s">
        <v>905</v>
      </c>
      <c r="C16" s="578" t="s">
        <v>926</v>
      </c>
      <c r="D16" s="578" t="s">
        <v>926</v>
      </c>
      <c r="E16" s="578" t="s">
        <v>926</v>
      </c>
      <c r="F16" s="578" t="s">
        <v>926</v>
      </c>
      <c r="G16" s="578" t="s">
        <v>926</v>
      </c>
      <c r="H16" s="578" t="s">
        <v>926</v>
      </c>
      <c r="I16" s="578" t="s">
        <v>926</v>
      </c>
      <c r="J16" s="578" t="s">
        <v>926</v>
      </c>
      <c r="K16" s="578" t="s">
        <v>926</v>
      </c>
      <c r="L16" s="578" t="s">
        <v>926</v>
      </c>
      <c r="M16" s="578" t="s">
        <v>926</v>
      </c>
    </row>
    <row r="17" spans="1:27" ht="15" x14ac:dyDescent="0.25">
      <c r="A17" s="87">
        <v>7</v>
      </c>
      <c r="B17" s="88" t="s">
        <v>907</v>
      </c>
      <c r="C17" s="578" t="s">
        <v>926</v>
      </c>
      <c r="D17" s="578" t="s">
        <v>926</v>
      </c>
      <c r="E17" s="578" t="s">
        <v>926</v>
      </c>
      <c r="F17" s="578" t="s">
        <v>926</v>
      </c>
      <c r="G17" s="578" t="s">
        <v>926</v>
      </c>
      <c r="H17" s="578" t="s">
        <v>926</v>
      </c>
      <c r="I17" s="578" t="s">
        <v>926</v>
      </c>
      <c r="J17" s="578" t="s">
        <v>926</v>
      </c>
      <c r="K17" s="578" t="s">
        <v>926</v>
      </c>
      <c r="L17" s="578" t="s">
        <v>926</v>
      </c>
      <c r="M17" s="578" t="s">
        <v>926</v>
      </c>
    </row>
    <row r="18" spans="1:27" ht="15" x14ac:dyDescent="0.25">
      <c r="A18" s="87">
        <v>8</v>
      </c>
      <c r="B18" s="88" t="s">
        <v>906</v>
      </c>
      <c r="C18" s="578" t="s">
        <v>926</v>
      </c>
      <c r="D18" s="578" t="s">
        <v>926</v>
      </c>
      <c r="E18" s="578" t="s">
        <v>926</v>
      </c>
      <c r="F18" s="578" t="s">
        <v>926</v>
      </c>
      <c r="G18" s="578" t="s">
        <v>926</v>
      </c>
      <c r="H18" s="578" t="s">
        <v>926</v>
      </c>
      <c r="I18" s="578" t="s">
        <v>926</v>
      </c>
      <c r="J18" s="578" t="s">
        <v>926</v>
      </c>
      <c r="K18" s="578" t="s">
        <v>926</v>
      </c>
      <c r="L18" s="578" t="s">
        <v>926</v>
      </c>
      <c r="M18" s="578" t="s">
        <v>926</v>
      </c>
    </row>
    <row r="19" spans="1:27" ht="15" x14ac:dyDescent="0.25">
      <c r="A19" s="25" t="s">
        <v>17</v>
      </c>
      <c r="B19" s="9"/>
      <c r="C19" s="578" t="s">
        <v>926</v>
      </c>
      <c r="D19" s="578" t="s">
        <v>926</v>
      </c>
      <c r="E19" s="578" t="s">
        <v>926</v>
      </c>
      <c r="F19" s="578" t="s">
        <v>926</v>
      </c>
      <c r="G19" s="578" t="s">
        <v>926</v>
      </c>
      <c r="H19" s="578" t="s">
        <v>926</v>
      </c>
      <c r="I19" s="578" t="s">
        <v>926</v>
      </c>
      <c r="J19" s="578" t="s">
        <v>926</v>
      </c>
      <c r="K19" s="578" t="s">
        <v>926</v>
      </c>
      <c r="L19" s="578" t="s">
        <v>926</v>
      </c>
      <c r="M19" s="578" t="s">
        <v>926</v>
      </c>
    </row>
    <row r="20" spans="1:27" ht="15" x14ac:dyDescent="0.25">
      <c r="A20" s="26"/>
      <c r="B20" s="12"/>
      <c r="C20" s="579"/>
      <c r="D20" s="579"/>
      <c r="E20" s="579"/>
      <c r="F20" s="579"/>
      <c r="G20" s="579"/>
      <c r="H20" s="579"/>
      <c r="I20" s="579"/>
      <c r="J20" s="579"/>
      <c r="K20" s="579"/>
      <c r="L20" s="579"/>
      <c r="M20" s="579"/>
    </row>
    <row r="21" spans="1:27" ht="15" x14ac:dyDescent="0.25">
      <c r="A21" s="26"/>
      <c r="B21" s="12"/>
      <c r="C21" s="579"/>
      <c r="D21" s="579"/>
      <c r="E21" s="579"/>
      <c r="F21" s="579"/>
      <c r="G21" s="579"/>
      <c r="H21" s="579"/>
      <c r="I21" s="579"/>
      <c r="J21" s="579"/>
      <c r="K21" s="579"/>
      <c r="L21" s="579"/>
      <c r="M21" s="579"/>
    </row>
    <row r="22" spans="1:27" ht="15" x14ac:dyDescent="0.25">
      <c r="A22" s="26"/>
      <c r="B22" s="12"/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</row>
    <row r="23" spans="1:27" ht="15" x14ac:dyDescent="0.25">
      <c r="A23" s="26"/>
      <c r="B23" s="12"/>
      <c r="C23" s="579"/>
      <c r="D23" s="579"/>
      <c r="E23" s="579"/>
      <c r="F23" s="579"/>
      <c r="G23" s="579"/>
      <c r="H23" s="579"/>
      <c r="I23" s="579"/>
      <c r="J23" s="579"/>
      <c r="K23" s="579"/>
      <c r="L23" s="579"/>
      <c r="M23" s="579"/>
    </row>
    <row r="24" spans="1:27" ht="16.5" customHeight="1" x14ac:dyDescent="0.2">
      <c r="B24" s="207"/>
      <c r="C24" s="938"/>
      <c r="D24" s="938"/>
      <c r="E24" s="938"/>
      <c r="F24" s="938"/>
    </row>
    <row r="25" spans="1:27" s="175" customFormat="1" x14ac:dyDescent="0.2">
      <c r="K25" s="359" t="s">
        <v>912</v>
      </c>
    </row>
    <row r="26" spans="1:27" ht="12.75" customHeight="1" x14ac:dyDescent="0.2">
      <c r="A26" s="14" t="s">
        <v>12</v>
      </c>
      <c r="B26" s="14"/>
      <c r="C26" s="14"/>
      <c r="D26" s="14"/>
      <c r="E26" s="14"/>
      <c r="F26" s="14"/>
      <c r="G26" s="14"/>
      <c r="H26" s="14"/>
      <c r="K26" s="359" t="s">
        <v>913</v>
      </c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546"/>
      <c r="AA26" s="546"/>
    </row>
    <row r="27" spans="1:27" x14ac:dyDescent="0.2">
      <c r="A27" s="14"/>
      <c r="B27" s="14"/>
      <c r="C27" s="14"/>
      <c r="D27" s="14"/>
      <c r="E27" s="14"/>
      <c r="F27" s="14"/>
      <c r="G27" s="14"/>
      <c r="H27" s="14"/>
      <c r="K27" s="359" t="s">
        <v>914</v>
      </c>
      <c r="M27" s="539"/>
      <c r="N27" s="14"/>
      <c r="O27" s="14"/>
      <c r="P27" s="14"/>
      <c r="U27" s="14"/>
      <c r="V27" s="14"/>
    </row>
    <row r="28" spans="1:27" x14ac:dyDescent="0.2">
      <c r="J28" s="549" t="s">
        <v>82</v>
      </c>
    </row>
    <row r="29" spans="1:27" x14ac:dyDescent="0.2">
      <c r="A29" s="175"/>
      <c r="C29" s="175"/>
      <c r="D29" s="175"/>
      <c r="G29" s="931"/>
      <c r="H29" s="931"/>
      <c r="I29" s="177"/>
      <c r="J29" s="177"/>
      <c r="K29" s="177"/>
      <c r="L29" s="177"/>
    </row>
  </sheetData>
  <mergeCells count="13">
    <mergeCell ref="A2:M2"/>
    <mergeCell ref="A1:K1"/>
    <mergeCell ref="L1:M1"/>
    <mergeCell ref="G29:H29"/>
    <mergeCell ref="C24:F24"/>
    <mergeCell ref="H6:L8"/>
    <mergeCell ref="H5:M5"/>
    <mergeCell ref="A4:M4"/>
    <mergeCell ref="A5:G5"/>
    <mergeCell ref="M6:M9"/>
    <mergeCell ref="A6:A9"/>
    <mergeCell ref="B6:B9"/>
    <mergeCell ref="C6:G8"/>
  </mergeCells>
  <printOptions horizontalCentered="1"/>
  <pageMargins left="0.70866141732283472" right="0.70866141732283472" top="1.83" bottom="0" header="0.32" footer="0.31496062992125984"/>
  <pageSetup paperSize="9" scale="79" orientation="landscape" r:id="rId1"/>
  <colBreaks count="1" manualBreakCount="1">
    <brk id="13" max="104857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opLeftCell="A17" zoomScaleNormal="100" zoomScaleSheetLayoutView="63" workbookViewId="0">
      <selection activeCell="B39" sqref="B39"/>
    </sheetView>
  </sheetViews>
  <sheetFormatPr defaultRowHeight="12.75" x14ac:dyDescent="0.2"/>
  <cols>
    <col min="1" max="1" width="40.85546875" customWidth="1"/>
    <col min="2" max="2" width="25.7109375" customWidth="1"/>
    <col min="3" max="3" width="21.85546875" customWidth="1"/>
    <col min="4" max="4" width="22.5703125" customWidth="1"/>
    <col min="5" max="5" width="19.42578125" customWidth="1"/>
    <col min="6" max="6" width="17.42578125" customWidth="1"/>
  </cols>
  <sheetData>
    <row r="1" spans="1:12" ht="18" x14ac:dyDescent="0.35">
      <c r="A1" s="792" t="s">
        <v>0</v>
      </c>
      <c r="B1" s="792"/>
      <c r="C1" s="792"/>
      <c r="D1" s="792"/>
      <c r="E1" s="792"/>
      <c r="F1" s="208" t="s">
        <v>527</v>
      </c>
      <c r="G1" s="199"/>
      <c r="H1" s="199"/>
      <c r="I1" s="199"/>
      <c r="J1" s="199"/>
      <c r="K1" s="199"/>
      <c r="L1" s="199"/>
    </row>
    <row r="2" spans="1:12" ht="21" x14ac:dyDescent="0.35">
      <c r="A2" s="791" t="s">
        <v>740</v>
      </c>
      <c r="B2" s="791"/>
      <c r="C2" s="791"/>
      <c r="D2" s="791"/>
      <c r="E2" s="791"/>
      <c r="F2" s="791"/>
      <c r="G2" s="200"/>
      <c r="H2" s="200"/>
      <c r="I2" s="200"/>
      <c r="J2" s="200"/>
      <c r="K2" s="200"/>
      <c r="L2" s="200"/>
    </row>
    <row r="3" spans="1:12" x14ac:dyDescent="0.2">
      <c r="A3" s="145"/>
      <c r="B3" s="145"/>
      <c r="C3" s="145"/>
      <c r="D3" s="145"/>
      <c r="E3" s="145"/>
      <c r="F3" s="145"/>
    </row>
    <row r="4" spans="1:12" ht="18.75" x14ac:dyDescent="0.2">
      <c r="A4" s="947" t="s">
        <v>526</v>
      </c>
      <c r="B4" s="947"/>
      <c r="C4" s="947"/>
      <c r="D4" s="947"/>
      <c r="E4" s="947"/>
      <c r="F4" s="947"/>
      <c r="G4" s="947"/>
    </row>
    <row r="5" spans="1:12" ht="18.75" x14ac:dyDescent="0.2">
      <c r="A5" s="722" t="s">
        <v>970</v>
      </c>
      <c r="B5" s="722"/>
      <c r="C5" s="209"/>
      <c r="D5" s="209"/>
      <c r="E5" s="209"/>
      <c r="F5" s="209"/>
      <c r="G5" s="209"/>
    </row>
    <row r="6" spans="1:12" ht="31.5" x14ac:dyDescent="0.25">
      <c r="A6" s="210"/>
      <c r="B6" s="211" t="s">
        <v>317</v>
      </c>
      <c r="C6" s="211" t="s">
        <v>318</v>
      </c>
      <c r="D6" s="211" t="s">
        <v>319</v>
      </c>
      <c r="E6" s="212"/>
      <c r="F6" s="212"/>
    </row>
    <row r="7" spans="1:12" ht="15" x14ac:dyDescent="0.25">
      <c r="A7" s="272" t="s">
        <v>320</v>
      </c>
      <c r="B7" s="213" t="s">
        <v>913</v>
      </c>
      <c r="C7" s="213" t="s">
        <v>957</v>
      </c>
      <c r="D7" s="213" t="s">
        <v>957</v>
      </c>
      <c r="E7" s="212"/>
      <c r="F7" s="212"/>
    </row>
    <row r="8" spans="1:12" ht="25.5" x14ac:dyDescent="0.25">
      <c r="A8" s="213" t="s">
        <v>321</v>
      </c>
      <c r="B8" s="213" t="s">
        <v>958</v>
      </c>
      <c r="C8" s="213" t="s">
        <v>959</v>
      </c>
      <c r="D8" s="213" t="s">
        <v>960</v>
      </c>
      <c r="E8" s="212"/>
      <c r="F8" s="212"/>
    </row>
    <row r="9" spans="1:12" ht="15" x14ac:dyDescent="0.25">
      <c r="A9" s="213" t="s">
        <v>322</v>
      </c>
      <c r="B9" s="213"/>
      <c r="C9" s="213"/>
      <c r="D9" s="213"/>
      <c r="E9" s="212"/>
      <c r="F9" s="212"/>
    </row>
    <row r="10" spans="1:12" ht="15" x14ac:dyDescent="0.25">
      <c r="A10" s="214" t="s">
        <v>323</v>
      </c>
      <c r="B10" s="213" t="s">
        <v>961</v>
      </c>
      <c r="C10" s="213" t="s">
        <v>961</v>
      </c>
      <c r="D10" s="213" t="s">
        <v>961</v>
      </c>
      <c r="E10" s="212"/>
      <c r="F10" s="212"/>
    </row>
    <row r="11" spans="1:12" ht="51" x14ac:dyDescent="0.25">
      <c r="A11" s="214" t="s">
        <v>324</v>
      </c>
      <c r="B11" s="213" t="s">
        <v>962</v>
      </c>
      <c r="C11" s="213" t="s">
        <v>963</v>
      </c>
      <c r="D11" s="213" t="s">
        <v>961</v>
      </c>
      <c r="E11" s="212"/>
      <c r="F11" s="212"/>
    </row>
    <row r="12" spans="1:12" ht="15" x14ac:dyDescent="0.25">
      <c r="A12" s="214" t="s">
        <v>325</v>
      </c>
      <c r="B12" s="213" t="s">
        <v>961</v>
      </c>
      <c r="C12" s="213" t="s">
        <v>964</v>
      </c>
      <c r="D12" s="213" t="s">
        <v>961</v>
      </c>
      <c r="E12" s="212"/>
      <c r="F12" s="212"/>
    </row>
    <row r="13" spans="1:12" ht="25.5" x14ac:dyDescent="0.25">
      <c r="A13" s="214" t="s">
        <v>326</v>
      </c>
      <c r="B13" s="213" t="s">
        <v>965</v>
      </c>
      <c r="C13" s="213" t="s">
        <v>966</v>
      </c>
      <c r="D13" s="213" t="s">
        <v>961</v>
      </c>
      <c r="E13" s="212"/>
      <c r="F13" s="212"/>
    </row>
    <row r="14" spans="1:12" ht="15" x14ac:dyDescent="0.25">
      <c r="A14" s="214" t="s">
        <v>327</v>
      </c>
      <c r="B14" s="213" t="s">
        <v>966</v>
      </c>
      <c r="C14" s="213" t="s">
        <v>966</v>
      </c>
      <c r="D14" s="213" t="s">
        <v>961</v>
      </c>
      <c r="E14" s="212"/>
      <c r="F14" s="212"/>
    </row>
    <row r="15" spans="1:12" ht="15" x14ac:dyDescent="0.25">
      <c r="A15" s="214" t="s">
        <v>328</v>
      </c>
      <c r="B15" s="213" t="s">
        <v>966</v>
      </c>
      <c r="C15" s="213" t="s">
        <v>966</v>
      </c>
      <c r="D15" s="213" t="s">
        <v>961</v>
      </c>
      <c r="E15" s="212"/>
      <c r="F15" s="212"/>
    </row>
    <row r="16" spans="1:12" ht="51" x14ac:dyDescent="0.25">
      <c r="A16" s="214" t="s">
        <v>329</v>
      </c>
      <c r="B16" s="213" t="s">
        <v>967</v>
      </c>
      <c r="C16" s="213" t="s">
        <v>968</v>
      </c>
      <c r="D16" s="213" t="s">
        <v>961</v>
      </c>
      <c r="E16" s="212"/>
      <c r="F16" s="212"/>
    </row>
    <row r="17" spans="1:7" ht="15" x14ac:dyDescent="0.25">
      <c r="A17" s="214" t="s">
        <v>330</v>
      </c>
      <c r="B17" s="213" t="s">
        <v>966</v>
      </c>
      <c r="C17" s="213" t="s">
        <v>966</v>
      </c>
      <c r="D17" s="213" t="s">
        <v>961</v>
      </c>
      <c r="E17" s="212"/>
      <c r="F17" s="212"/>
    </row>
    <row r="18" spans="1:7" ht="13.5" customHeight="1" x14ac:dyDescent="0.25">
      <c r="A18" s="215"/>
      <c r="B18" s="216"/>
      <c r="C18" s="216"/>
      <c r="D18" s="216"/>
      <c r="E18" s="212"/>
      <c r="F18" s="212"/>
    </row>
    <row r="19" spans="1:7" ht="13.5" customHeight="1" x14ac:dyDescent="0.2">
      <c r="A19" s="948" t="s">
        <v>331</v>
      </c>
      <c r="B19" s="948"/>
      <c r="C19" s="948"/>
      <c r="D19" s="948"/>
      <c r="E19" s="948"/>
      <c r="F19" s="948"/>
      <c r="G19" s="948"/>
    </row>
    <row r="20" spans="1:7" ht="15" x14ac:dyDescent="0.25">
      <c r="A20" s="212"/>
      <c r="B20" s="212"/>
      <c r="C20" s="212"/>
      <c r="D20" s="212"/>
      <c r="E20" s="949" t="s">
        <v>895</v>
      </c>
      <c r="F20" s="949"/>
      <c r="G20" s="104"/>
    </row>
    <row r="21" spans="1:7" ht="46.15" customHeight="1" x14ac:dyDescent="0.2">
      <c r="A21" s="203" t="s">
        <v>420</v>
      </c>
      <c r="B21" s="203" t="s">
        <v>3</v>
      </c>
      <c r="C21" s="217" t="s">
        <v>332</v>
      </c>
      <c r="D21" s="218" t="s">
        <v>333</v>
      </c>
      <c r="E21" s="259" t="s">
        <v>334</v>
      </c>
      <c r="F21" s="259" t="s">
        <v>335</v>
      </c>
      <c r="G21" s="12"/>
    </row>
    <row r="22" spans="1:7" x14ac:dyDescent="0.2">
      <c r="A22" s="213" t="s">
        <v>336</v>
      </c>
      <c r="B22" s="535" t="s">
        <v>926</v>
      </c>
      <c r="C22" s="535" t="s">
        <v>926</v>
      </c>
      <c r="D22" s="535" t="s">
        <v>926</v>
      </c>
      <c r="E22" s="535" t="s">
        <v>926</v>
      </c>
      <c r="F22" s="535" t="s">
        <v>926</v>
      </c>
    </row>
    <row r="23" spans="1:7" x14ac:dyDescent="0.2">
      <c r="A23" s="213" t="s">
        <v>337</v>
      </c>
      <c r="B23" s="535" t="s">
        <v>926</v>
      </c>
      <c r="C23" s="535" t="s">
        <v>926</v>
      </c>
      <c r="D23" s="535" t="s">
        <v>926</v>
      </c>
      <c r="E23" s="535" t="s">
        <v>926</v>
      </c>
      <c r="F23" s="535" t="s">
        <v>926</v>
      </c>
    </row>
    <row r="24" spans="1:7" x14ac:dyDescent="0.2">
      <c r="A24" s="213" t="s">
        <v>338</v>
      </c>
      <c r="B24" s="535" t="s">
        <v>926</v>
      </c>
      <c r="C24" s="535" t="s">
        <v>926</v>
      </c>
      <c r="D24" s="535" t="s">
        <v>926</v>
      </c>
      <c r="E24" s="535" t="s">
        <v>926</v>
      </c>
      <c r="F24" s="535" t="s">
        <v>926</v>
      </c>
    </row>
    <row r="25" spans="1:7" ht="18" customHeight="1" x14ac:dyDescent="0.2">
      <c r="A25" s="213" t="s">
        <v>339</v>
      </c>
      <c r="B25" s="535" t="s">
        <v>926</v>
      </c>
      <c r="C25" s="535" t="s">
        <v>926</v>
      </c>
      <c r="D25" s="535" t="s">
        <v>926</v>
      </c>
      <c r="E25" s="535" t="s">
        <v>926</v>
      </c>
      <c r="F25" s="535" t="s">
        <v>926</v>
      </c>
    </row>
    <row r="26" spans="1:7" ht="15" customHeight="1" x14ac:dyDescent="0.2">
      <c r="A26" s="213" t="s">
        <v>340</v>
      </c>
      <c r="B26" s="535" t="s">
        <v>926</v>
      </c>
      <c r="C26" s="535" t="s">
        <v>926</v>
      </c>
      <c r="D26" s="535" t="s">
        <v>926</v>
      </c>
      <c r="E26" s="535" t="s">
        <v>926</v>
      </c>
      <c r="F26" s="535" t="s">
        <v>926</v>
      </c>
    </row>
    <row r="27" spans="1:7" x14ac:dyDescent="0.2">
      <c r="A27" s="213" t="s">
        <v>341</v>
      </c>
      <c r="B27" s="535" t="s">
        <v>926</v>
      </c>
      <c r="C27" s="535" t="s">
        <v>926</v>
      </c>
      <c r="D27" s="535" t="s">
        <v>926</v>
      </c>
      <c r="E27" s="535" t="s">
        <v>926</v>
      </c>
      <c r="F27" s="535" t="s">
        <v>926</v>
      </c>
    </row>
    <row r="28" spans="1:7" x14ac:dyDescent="0.2">
      <c r="A28" s="213" t="s">
        <v>342</v>
      </c>
      <c r="B28" s="535" t="s">
        <v>926</v>
      </c>
      <c r="C28" s="535" t="s">
        <v>926</v>
      </c>
      <c r="D28" s="535" t="s">
        <v>926</v>
      </c>
      <c r="E28" s="535" t="s">
        <v>926</v>
      </c>
      <c r="F28" s="535" t="s">
        <v>926</v>
      </c>
    </row>
    <row r="29" spans="1:7" x14ac:dyDescent="0.2">
      <c r="A29" s="213" t="s">
        <v>343</v>
      </c>
      <c r="B29" s="535" t="s">
        <v>926</v>
      </c>
      <c r="C29" s="535" t="s">
        <v>926</v>
      </c>
      <c r="D29" s="535" t="s">
        <v>926</v>
      </c>
      <c r="E29" s="535" t="s">
        <v>926</v>
      </c>
      <c r="F29" s="535" t="s">
        <v>926</v>
      </c>
    </row>
    <row r="30" spans="1:7" x14ac:dyDescent="0.2">
      <c r="A30" s="213" t="s">
        <v>344</v>
      </c>
      <c r="B30" s="535" t="s">
        <v>926</v>
      </c>
      <c r="C30" s="535" t="s">
        <v>926</v>
      </c>
      <c r="D30" s="535" t="s">
        <v>926</v>
      </c>
      <c r="E30" s="535" t="s">
        <v>926</v>
      </c>
      <c r="F30" s="535" t="s">
        <v>926</v>
      </c>
    </row>
    <row r="31" spans="1:7" x14ac:dyDescent="0.2">
      <c r="A31" s="213" t="s">
        <v>345</v>
      </c>
      <c r="B31" s="535" t="s">
        <v>926</v>
      </c>
      <c r="C31" s="535" t="s">
        <v>926</v>
      </c>
      <c r="D31" s="535" t="s">
        <v>926</v>
      </c>
      <c r="E31" s="535" t="s">
        <v>926</v>
      </c>
      <c r="F31" s="535" t="s">
        <v>926</v>
      </c>
    </row>
    <row r="32" spans="1:7" x14ac:dyDescent="0.2">
      <c r="A32" s="213" t="s">
        <v>346</v>
      </c>
      <c r="B32" s="535" t="s">
        <v>926</v>
      </c>
      <c r="C32" s="535" t="s">
        <v>926</v>
      </c>
      <c r="D32" s="535" t="s">
        <v>926</v>
      </c>
      <c r="E32" s="535" t="s">
        <v>926</v>
      </c>
      <c r="F32" s="535" t="s">
        <v>926</v>
      </c>
    </row>
    <row r="33" spans="1:21" x14ac:dyDescent="0.2">
      <c r="A33" s="213" t="s">
        <v>347</v>
      </c>
      <c r="B33" s="535" t="s">
        <v>926</v>
      </c>
      <c r="C33" s="535" t="s">
        <v>926</v>
      </c>
      <c r="D33" s="535" t="s">
        <v>926</v>
      </c>
      <c r="E33" s="535" t="s">
        <v>926</v>
      </c>
      <c r="F33" s="535" t="s">
        <v>926</v>
      </c>
    </row>
    <row r="34" spans="1:21" x14ac:dyDescent="0.2">
      <c r="A34" s="213" t="s">
        <v>348</v>
      </c>
      <c r="B34" s="535" t="s">
        <v>926</v>
      </c>
      <c r="C34" s="535" t="s">
        <v>926</v>
      </c>
      <c r="D34" s="535" t="s">
        <v>926</v>
      </c>
      <c r="E34" s="535" t="s">
        <v>926</v>
      </c>
      <c r="F34" s="535" t="s">
        <v>926</v>
      </c>
    </row>
    <row r="35" spans="1:21" x14ac:dyDescent="0.2">
      <c r="A35" s="213" t="s">
        <v>349</v>
      </c>
      <c r="B35" s="535" t="s">
        <v>926</v>
      </c>
      <c r="C35" s="535" t="s">
        <v>926</v>
      </c>
      <c r="D35" s="535" t="s">
        <v>926</v>
      </c>
      <c r="E35" s="535" t="s">
        <v>926</v>
      </c>
      <c r="F35" s="535" t="s">
        <v>926</v>
      </c>
    </row>
    <row r="36" spans="1:21" x14ac:dyDescent="0.2">
      <c r="A36" s="213" t="s">
        <v>350</v>
      </c>
      <c r="B36" s="535" t="s">
        <v>926</v>
      </c>
      <c r="C36" s="535" t="s">
        <v>926</v>
      </c>
      <c r="D36" s="535" t="s">
        <v>926</v>
      </c>
      <c r="E36" s="535" t="s">
        <v>926</v>
      </c>
      <c r="F36" s="535" t="s">
        <v>926</v>
      </c>
    </row>
    <row r="37" spans="1:21" x14ac:dyDescent="0.2">
      <c r="A37" s="213" t="s">
        <v>351</v>
      </c>
      <c r="B37" s="535" t="s">
        <v>926</v>
      </c>
      <c r="C37" s="535" t="s">
        <v>926</v>
      </c>
      <c r="D37" s="535" t="s">
        <v>926</v>
      </c>
      <c r="E37" s="535" t="s">
        <v>926</v>
      </c>
      <c r="F37" s="535" t="s">
        <v>926</v>
      </c>
    </row>
    <row r="38" spans="1:21" x14ac:dyDescent="0.2">
      <c r="A38" s="213" t="s">
        <v>45</v>
      </c>
      <c r="B38" s="535" t="s">
        <v>926</v>
      </c>
      <c r="C38" s="535" t="s">
        <v>926</v>
      </c>
      <c r="D38" s="535" t="s">
        <v>926</v>
      </c>
      <c r="E38" s="535" t="s">
        <v>926</v>
      </c>
      <c r="F38" s="535" t="s">
        <v>926</v>
      </c>
    </row>
    <row r="39" spans="1:21" x14ac:dyDescent="0.2">
      <c r="A39" s="219" t="s">
        <v>17</v>
      </c>
      <c r="B39" s="630" t="s">
        <v>926</v>
      </c>
      <c r="C39" s="630" t="s">
        <v>926</v>
      </c>
      <c r="D39" s="630" t="s">
        <v>926</v>
      </c>
      <c r="E39" s="630" t="s">
        <v>926</v>
      </c>
      <c r="F39" s="630" t="s">
        <v>926</v>
      </c>
    </row>
    <row r="44" spans="1:21" s="175" customFormat="1" x14ac:dyDescent="0.2">
      <c r="E44" s="359" t="s">
        <v>912</v>
      </c>
    </row>
    <row r="45" spans="1:21" ht="12.75" customHeight="1" x14ac:dyDescent="0.2">
      <c r="A45" s="14" t="s">
        <v>12</v>
      </c>
      <c r="B45" s="14"/>
      <c r="E45" s="359" t="s">
        <v>913</v>
      </c>
      <c r="G45" s="546"/>
      <c r="H45" s="546"/>
      <c r="I45" s="546"/>
      <c r="J45" s="546"/>
      <c r="K45" s="546"/>
      <c r="L45" s="546"/>
      <c r="M45" s="546"/>
      <c r="N45" s="546"/>
      <c r="O45" s="546"/>
      <c r="P45" s="546"/>
      <c r="Q45" s="546"/>
      <c r="R45" s="546"/>
      <c r="S45" s="546"/>
      <c r="T45" s="546"/>
      <c r="U45" s="546"/>
    </row>
    <row r="46" spans="1:21" x14ac:dyDescent="0.2">
      <c r="A46" s="14"/>
      <c r="B46" s="14"/>
      <c r="E46" s="359" t="s">
        <v>914</v>
      </c>
      <c r="G46" s="539"/>
      <c r="H46" s="14"/>
      <c r="I46" s="14"/>
      <c r="J46" s="14"/>
      <c r="O46" s="14"/>
      <c r="P46" s="14"/>
    </row>
    <row r="47" spans="1:21" x14ac:dyDescent="0.2">
      <c r="D47" s="549" t="s">
        <v>82</v>
      </c>
    </row>
  </sheetData>
  <mergeCells count="6">
    <mergeCell ref="A1:E1"/>
    <mergeCell ref="A2:F2"/>
    <mergeCell ref="A4:G4"/>
    <mergeCell ref="A19:G19"/>
    <mergeCell ref="E20:F20"/>
    <mergeCell ref="A5:B5"/>
  </mergeCells>
  <printOptions horizontalCentered="1"/>
  <pageMargins left="0.70866141732283472" right="0.70866141732283472" top="0.57999999999999996" bottom="0" header="0.31496062992125984" footer="0.31496062992125984"/>
  <pageSetup paperSize="9" scale="68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3"/>
  <sheetViews>
    <sheetView zoomScaleNormal="100" zoomScaleSheetLayoutView="90" workbookViewId="0"/>
  </sheetViews>
  <sheetFormatPr defaultRowHeight="12.75" x14ac:dyDescent="0.2"/>
  <sheetData>
    <row r="2" spans="2:8" x14ac:dyDescent="0.2">
      <c r="B2" s="14"/>
    </row>
    <row r="4" spans="2:8" ht="12.75" customHeight="1" x14ac:dyDescent="0.2">
      <c r="B4" s="950" t="s">
        <v>745</v>
      </c>
      <c r="C4" s="950"/>
      <c r="D4" s="950"/>
      <c r="E4" s="950"/>
      <c r="F4" s="950"/>
      <c r="G4" s="950"/>
      <c r="H4" s="950"/>
    </row>
    <row r="5" spans="2:8" ht="12.75" customHeight="1" x14ac:dyDescent="0.2">
      <c r="B5" s="950"/>
      <c r="C5" s="950"/>
      <c r="D5" s="950"/>
      <c r="E5" s="950"/>
      <c r="F5" s="950"/>
      <c r="G5" s="950"/>
      <c r="H5" s="950"/>
    </row>
    <row r="6" spans="2:8" ht="12.75" customHeight="1" x14ac:dyDescent="0.2">
      <c r="B6" s="950"/>
      <c r="C6" s="950"/>
      <c r="D6" s="950"/>
      <c r="E6" s="950"/>
      <c r="F6" s="950"/>
      <c r="G6" s="950"/>
      <c r="H6" s="950"/>
    </row>
    <row r="7" spans="2:8" ht="12.75" customHeight="1" x14ac:dyDescent="0.2">
      <c r="B7" s="950"/>
      <c r="C7" s="950"/>
      <c r="D7" s="950"/>
      <c r="E7" s="950"/>
      <c r="F7" s="950"/>
      <c r="G7" s="950"/>
      <c r="H7" s="950"/>
    </row>
    <row r="8" spans="2:8" ht="12.75" customHeight="1" x14ac:dyDescent="0.2">
      <c r="B8" s="950"/>
      <c r="C8" s="950"/>
      <c r="D8" s="950"/>
      <c r="E8" s="950"/>
      <c r="F8" s="950"/>
      <c r="G8" s="950"/>
      <c r="H8" s="950"/>
    </row>
    <row r="9" spans="2:8" ht="12.75" customHeight="1" x14ac:dyDescent="0.2">
      <c r="B9" s="950"/>
      <c r="C9" s="950"/>
      <c r="D9" s="950"/>
      <c r="E9" s="950"/>
      <c r="F9" s="950"/>
      <c r="G9" s="950"/>
      <c r="H9" s="950"/>
    </row>
    <row r="10" spans="2:8" ht="12.75" customHeight="1" x14ac:dyDescent="0.2">
      <c r="B10" s="950"/>
      <c r="C10" s="950"/>
      <c r="D10" s="950"/>
      <c r="E10" s="950"/>
      <c r="F10" s="950"/>
      <c r="G10" s="950"/>
      <c r="H10" s="950"/>
    </row>
    <row r="11" spans="2:8" ht="12.75" customHeight="1" x14ac:dyDescent="0.2">
      <c r="B11" s="950"/>
      <c r="C11" s="950"/>
      <c r="D11" s="950"/>
      <c r="E11" s="950"/>
      <c r="F11" s="950"/>
      <c r="G11" s="950"/>
      <c r="H11" s="950"/>
    </row>
    <row r="12" spans="2:8" ht="12.75" customHeight="1" x14ac:dyDescent="0.2">
      <c r="B12" s="950"/>
      <c r="C12" s="950"/>
      <c r="D12" s="950"/>
      <c r="E12" s="950"/>
      <c r="F12" s="950"/>
      <c r="G12" s="950"/>
      <c r="H12" s="950"/>
    </row>
    <row r="13" spans="2:8" ht="12.75" customHeight="1" x14ac:dyDescent="0.2">
      <c r="B13" s="950"/>
      <c r="C13" s="950"/>
      <c r="D13" s="950"/>
      <c r="E13" s="950"/>
      <c r="F13" s="950"/>
      <c r="G13" s="950"/>
      <c r="H13" s="950"/>
    </row>
  </sheetData>
  <mergeCells count="1">
    <mergeCell ref="B4:H13"/>
  </mergeCells>
  <printOptions horizontalCentered="1"/>
  <pageMargins left="0.70866141732283472" right="0.70866141732283472" top="1.65" bottom="0" header="0.31496062992125984" footer="0.31496062992125984"/>
  <pageSetup paperSize="9" orientation="landscape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tabSelected="1" topLeftCell="D5" zoomScale="90" zoomScaleNormal="90" zoomScaleSheetLayoutView="100" workbookViewId="0">
      <selection activeCell="J26" sqref="J26"/>
    </sheetView>
  </sheetViews>
  <sheetFormatPr defaultColWidth="9.140625" defaultRowHeight="14.25" x14ac:dyDescent="0.2"/>
  <cols>
    <col min="1" max="1" width="4.7109375" style="43" customWidth="1"/>
    <col min="2" max="2" width="16.85546875" style="43" customWidth="1"/>
    <col min="3" max="3" width="11.7109375" style="43" customWidth="1"/>
    <col min="4" max="4" width="12" style="43" customWidth="1"/>
    <col min="5" max="5" width="12.140625" style="43" customWidth="1"/>
    <col min="6" max="6" width="17.42578125" style="43" customWidth="1"/>
    <col min="7" max="7" width="12.42578125" style="43" customWidth="1"/>
    <col min="8" max="8" width="16" style="43" customWidth="1"/>
    <col min="9" max="9" width="12.7109375" style="43" customWidth="1"/>
    <col min="10" max="10" width="15" style="43" customWidth="1"/>
    <col min="11" max="11" width="16" style="43" customWidth="1"/>
    <col min="12" max="12" width="11.85546875" style="43" customWidth="1"/>
    <col min="13" max="16384" width="9.140625" style="43"/>
  </cols>
  <sheetData>
    <row r="1" spans="1:20" ht="15" customHeight="1" x14ac:dyDescent="0.25">
      <c r="C1" s="689"/>
      <c r="D1" s="689"/>
      <c r="E1" s="689"/>
      <c r="F1" s="689"/>
      <c r="G1" s="689"/>
      <c r="H1" s="689"/>
      <c r="I1" s="148"/>
      <c r="J1" s="843" t="s">
        <v>528</v>
      </c>
      <c r="K1" s="843"/>
    </row>
    <row r="2" spans="1:20" s="49" customFormat="1" ht="19.5" customHeight="1" x14ac:dyDescent="0.2">
      <c r="A2" s="954" t="s">
        <v>0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  <c r="L2" s="954"/>
    </row>
    <row r="3" spans="1:20" s="49" customFormat="1" ht="19.5" customHeight="1" x14ac:dyDescent="0.2">
      <c r="A3" s="955" t="s">
        <v>740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</row>
    <row r="4" spans="1:20" s="49" customFormat="1" ht="14.25" customHeight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20" s="49" customFormat="1" ht="18" customHeight="1" x14ac:dyDescent="0.2">
      <c r="A5" s="892" t="s">
        <v>746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</row>
    <row r="6" spans="1:20" ht="15.75" x14ac:dyDescent="0.25">
      <c r="A6" s="722" t="s">
        <v>970</v>
      </c>
      <c r="B6" s="722"/>
      <c r="C6" s="99"/>
      <c r="D6" s="99"/>
      <c r="E6" s="99"/>
      <c r="F6" s="99"/>
      <c r="G6" s="99"/>
      <c r="H6" s="99"/>
      <c r="I6" s="99"/>
      <c r="J6" s="99"/>
      <c r="K6" s="99"/>
    </row>
    <row r="7" spans="1:20" ht="29.25" customHeight="1" x14ac:dyDescent="0.2">
      <c r="A7" s="952" t="s">
        <v>72</v>
      </c>
      <c r="B7" s="952" t="s">
        <v>73</v>
      </c>
      <c r="C7" s="952" t="s">
        <v>74</v>
      </c>
      <c r="D7" s="952" t="s">
        <v>154</v>
      </c>
      <c r="E7" s="952"/>
      <c r="F7" s="952"/>
      <c r="G7" s="952"/>
      <c r="H7" s="952"/>
      <c r="I7" s="742" t="s">
        <v>235</v>
      </c>
      <c r="J7" s="952" t="s">
        <v>75</v>
      </c>
      <c r="K7" s="952" t="s">
        <v>473</v>
      </c>
      <c r="L7" s="951" t="s">
        <v>76</v>
      </c>
      <c r="S7" s="48"/>
      <c r="T7" s="48"/>
    </row>
    <row r="8" spans="1:20" ht="33.75" customHeight="1" x14ac:dyDescent="0.2">
      <c r="A8" s="952"/>
      <c r="B8" s="952"/>
      <c r="C8" s="952"/>
      <c r="D8" s="952" t="s">
        <v>77</v>
      </c>
      <c r="E8" s="952" t="s">
        <v>78</v>
      </c>
      <c r="F8" s="952"/>
      <c r="G8" s="952"/>
      <c r="H8" s="45" t="s">
        <v>79</v>
      </c>
      <c r="I8" s="953"/>
      <c r="J8" s="952"/>
      <c r="K8" s="952"/>
      <c r="L8" s="951"/>
    </row>
    <row r="9" spans="1:20" ht="30" x14ac:dyDescent="0.2">
      <c r="A9" s="952"/>
      <c r="B9" s="952"/>
      <c r="C9" s="952"/>
      <c r="D9" s="952"/>
      <c r="E9" s="45" t="s">
        <v>80</v>
      </c>
      <c r="F9" s="45" t="s">
        <v>81</v>
      </c>
      <c r="G9" s="45" t="s">
        <v>17</v>
      </c>
      <c r="H9" s="45"/>
      <c r="I9" s="743"/>
      <c r="J9" s="952"/>
      <c r="K9" s="952"/>
      <c r="L9" s="951"/>
    </row>
    <row r="10" spans="1:20" s="137" customFormat="1" ht="17.100000000000001" customHeight="1" x14ac:dyDescent="0.2">
      <c r="A10" s="136">
        <v>1</v>
      </c>
      <c r="B10" s="136">
        <v>2</v>
      </c>
      <c r="C10" s="136">
        <v>3</v>
      </c>
      <c r="D10" s="136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6">
        <v>11</v>
      </c>
      <c r="L10" s="136">
        <v>12</v>
      </c>
    </row>
    <row r="11" spans="1:20" ht="17.100000000000001" customHeight="1" x14ac:dyDescent="0.2">
      <c r="A11" s="51">
        <v>1</v>
      </c>
      <c r="B11" s="52" t="s">
        <v>832</v>
      </c>
      <c r="C11" s="391">
        <v>30</v>
      </c>
      <c r="D11" s="391"/>
      <c r="E11" s="391">
        <v>4</v>
      </c>
      <c r="F11" s="391">
        <f>4+2</f>
        <v>6</v>
      </c>
      <c r="G11" s="391">
        <f>SUM(E11:F11)</f>
        <v>10</v>
      </c>
      <c r="H11" s="391">
        <f>D11+G11</f>
        <v>10</v>
      </c>
      <c r="I11" s="391">
        <f>C11-H11</f>
        <v>20</v>
      </c>
      <c r="J11" s="391">
        <f>I11</f>
        <v>20</v>
      </c>
      <c r="K11" s="391" t="s">
        <v>926</v>
      </c>
      <c r="L11" s="391"/>
    </row>
    <row r="12" spans="1:20" ht="17.100000000000001" customHeight="1" x14ac:dyDescent="0.2">
      <c r="A12" s="51">
        <v>2</v>
      </c>
      <c r="B12" s="52" t="s">
        <v>833</v>
      </c>
      <c r="C12" s="391">
        <v>31</v>
      </c>
      <c r="D12" s="391"/>
      <c r="E12" s="391">
        <v>5</v>
      </c>
      <c r="F12" s="391">
        <f>5+2</f>
        <v>7</v>
      </c>
      <c r="G12" s="391">
        <f t="shared" ref="G12:G22" si="0">SUM(E12:F12)</f>
        <v>12</v>
      </c>
      <c r="H12" s="391">
        <f t="shared" ref="H12:H22" si="1">D12+G12</f>
        <v>12</v>
      </c>
      <c r="I12" s="391">
        <f t="shared" ref="I12:I22" si="2">C12-H12</f>
        <v>19</v>
      </c>
      <c r="J12" s="391">
        <f t="shared" ref="J12:J22" si="3">I12</f>
        <v>19</v>
      </c>
      <c r="K12" s="391" t="s">
        <v>926</v>
      </c>
      <c r="L12" s="391"/>
    </row>
    <row r="13" spans="1:20" ht="17.100000000000001" customHeight="1" x14ac:dyDescent="0.2">
      <c r="A13" s="51">
        <v>3</v>
      </c>
      <c r="B13" s="52" t="s">
        <v>834</v>
      </c>
      <c r="C13" s="391">
        <v>30</v>
      </c>
      <c r="D13" s="391"/>
      <c r="E13" s="391">
        <v>4</v>
      </c>
      <c r="F13" s="391">
        <f>4+2</f>
        <v>6</v>
      </c>
      <c r="G13" s="391">
        <f t="shared" si="0"/>
        <v>10</v>
      </c>
      <c r="H13" s="391">
        <f t="shared" si="1"/>
        <v>10</v>
      </c>
      <c r="I13" s="391">
        <f t="shared" si="2"/>
        <v>20</v>
      </c>
      <c r="J13" s="391">
        <f t="shared" si="3"/>
        <v>20</v>
      </c>
      <c r="K13" s="391" t="s">
        <v>926</v>
      </c>
      <c r="L13" s="391"/>
    </row>
    <row r="14" spans="1:20" ht="17.100000000000001" customHeight="1" x14ac:dyDescent="0.2">
      <c r="A14" s="51">
        <v>4</v>
      </c>
      <c r="B14" s="52" t="s">
        <v>835</v>
      </c>
      <c r="C14" s="391">
        <v>31</v>
      </c>
      <c r="D14" s="391">
        <v>5</v>
      </c>
      <c r="E14" s="391">
        <v>4</v>
      </c>
      <c r="F14" s="391">
        <f>4+1</f>
        <v>5</v>
      </c>
      <c r="G14" s="391">
        <f t="shared" si="0"/>
        <v>9</v>
      </c>
      <c r="H14" s="391">
        <f t="shared" si="1"/>
        <v>14</v>
      </c>
      <c r="I14" s="391">
        <f t="shared" si="2"/>
        <v>17</v>
      </c>
      <c r="J14" s="391">
        <f t="shared" si="3"/>
        <v>17</v>
      </c>
      <c r="K14" s="391" t="s">
        <v>926</v>
      </c>
      <c r="L14" s="391"/>
    </row>
    <row r="15" spans="1:20" ht="17.100000000000001" customHeight="1" x14ac:dyDescent="0.2">
      <c r="A15" s="51">
        <v>5</v>
      </c>
      <c r="B15" s="52" t="s">
        <v>836</v>
      </c>
      <c r="C15" s="391">
        <v>31</v>
      </c>
      <c r="D15" s="391"/>
      <c r="E15" s="391">
        <v>5</v>
      </c>
      <c r="F15" s="391">
        <v>5</v>
      </c>
      <c r="G15" s="391">
        <f t="shared" si="0"/>
        <v>10</v>
      </c>
      <c r="H15" s="391">
        <f t="shared" si="1"/>
        <v>10</v>
      </c>
      <c r="I15" s="391">
        <f t="shared" si="2"/>
        <v>21</v>
      </c>
      <c r="J15" s="391">
        <f t="shared" si="3"/>
        <v>21</v>
      </c>
      <c r="K15" s="391" t="s">
        <v>926</v>
      </c>
      <c r="L15" s="391"/>
    </row>
    <row r="16" spans="1:20" s="50" customFormat="1" ht="17.100000000000001" customHeight="1" x14ac:dyDescent="0.2">
      <c r="A16" s="51">
        <v>6</v>
      </c>
      <c r="B16" s="52" t="s">
        <v>837</v>
      </c>
      <c r="C16" s="392">
        <v>30</v>
      </c>
      <c r="D16" s="392"/>
      <c r="E16" s="392">
        <v>4</v>
      </c>
      <c r="F16" s="392">
        <v>4</v>
      </c>
      <c r="G16" s="391">
        <f t="shared" si="0"/>
        <v>8</v>
      </c>
      <c r="H16" s="391">
        <f t="shared" si="1"/>
        <v>8</v>
      </c>
      <c r="I16" s="391">
        <f t="shared" si="2"/>
        <v>22</v>
      </c>
      <c r="J16" s="391">
        <f t="shared" si="3"/>
        <v>22</v>
      </c>
      <c r="K16" s="391" t="s">
        <v>926</v>
      </c>
      <c r="L16" s="392"/>
    </row>
    <row r="17" spans="1:27" s="50" customFormat="1" ht="17.100000000000001" customHeight="1" x14ac:dyDescent="0.2">
      <c r="A17" s="51">
        <v>7</v>
      </c>
      <c r="B17" s="52" t="s">
        <v>838</v>
      </c>
      <c r="C17" s="392">
        <v>31</v>
      </c>
      <c r="D17" s="392"/>
      <c r="E17" s="392">
        <v>4</v>
      </c>
      <c r="F17" s="392">
        <f>5+2</f>
        <v>7</v>
      </c>
      <c r="G17" s="391">
        <f t="shared" si="0"/>
        <v>11</v>
      </c>
      <c r="H17" s="391">
        <f t="shared" si="1"/>
        <v>11</v>
      </c>
      <c r="I17" s="391">
        <f t="shared" si="2"/>
        <v>20</v>
      </c>
      <c r="J17" s="391">
        <f t="shared" si="3"/>
        <v>20</v>
      </c>
      <c r="K17" s="391" t="s">
        <v>926</v>
      </c>
      <c r="L17" s="392"/>
    </row>
    <row r="18" spans="1:27" s="50" customFormat="1" ht="17.100000000000001" customHeight="1" x14ac:dyDescent="0.2">
      <c r="A18" s="51">
        <v>8</v>
      </c>
      <c r="B18" s="52" t="s">
        <v>839</v>
      </c>
      <c r="C18" s="392">
        <v>30</v>
      </c>
      <c r="D18" s="392"/>
      <c r="E18" s="392">
        <v>5</v>
      </c>
      <c r="F18" s="392">
        <f>4+1</f>
        <v>5</v>
      </c>
      <c r="G18" s="391">
        <f t="shared" si="0"/>
        <v>10</v>
      </c>
      <c r="H18" s="391">
        <f t="shared" si="1"/>
        <v>10</v>
      </c>
      <c r="I18" s="391">
        <f t="shared" si="2"/>
        <v>20</v>
      </c>
      <c r="J18" s="391">
        <f t="shared" si="3"/>
        <v>20</v>
      </c>
      <c r="K18" s="391" t="s">
        <v>926</v>
      </c>
      <c r="L18" s="392"/>
    </row>
    <row r="19" spans="1:27" s="50" customFormat="1" ht="17.100000000000001" customHeight="1" x14ac:dyDescent="0.2">
      <c r="A19" s="51">
        <v>9</v>
      </c>
      <c r="B19" s="52" t="s">
        <v>840</v>
      </c>
      <c r="C19" s="392">
        <v>31</v>
      </c>
      <c r="D19" s="392">
        <v>14</v>
      </c>
      <c r="E19" s="392">
        <v>4</v>
      </c>
      <c r="F19" s="392">
        <v>4</v>
      </c>
      <c r="G19" s="391">
        <f t="shared" si="0"/>
        <v>8</v>
      </c>
      <c r="H19" s="391">
        <f t="shared" si="1"/>
        <v>22</v>
      </c>
      <c r="I19" s="391">
        <f t="shared" si="2"/>
        <v>9</v>
      </c>
      <c r="J19" s="391">
        <f t="shared" si="3"/>
        <v>9</v>
      </c>
      <c r="K19" s="391" t="s">
        <v>926</v>
      </c>
      <c r="L19" s="392"/>
    </row>
    <row r="20" spans="1:27" s="50" customFormat="1" ht="17.100000000000001" customHeight="1" x14ac:dyDescent="0.2">
      <c r="A20" s="51">
        <v>10</v>
      </c>
      <c r="B20" s="52" t="s">
        <v>841</v>
      </c>
      <c r="C20" s="392">
        <v>31</v>
      </c>
      <c r="D20" s="392">
        <v>7</v>
      </c>
      <c r="E20" s="392">
        <v>5</v>
      </c>
      <c r="F20" s="392">
        <f>5+1</f>
        <v>6</v>
      </c>
      <c r="G20" s="391">
        <f t="shared" si="0"/>
        <v>11</v>
      </c>
      <c r="H20" s="391">
        <f t="shared" si="1"/>
        <v>18</v>
      </c>
      <c r="I20" s="391">
        <f t="shared" si="2"/>
        <v>13</v>
      </c>
      <c r="J20" s="391">
        <f t="shared" si="3"/>
        <v>13</v>
      </c>
      <c r="K20" s="391" t="s">
        <v>926</v>
      </c>
      <c r="L20" s="392"/>
    </row>
    <row r="21" spans="1:27" s="50" customFormat="1" ht="17.100000000000001" customHeight="1" x14ac:dyDescent="0.2">
      <c r="A21" s="51">
        <v>11</v>
      </c>
      <c r="B21" s="52" t="s">
        <v>842</v>
      </c>
      <c r="C21" s="392">
        <v>28</v>
      </c>
      <c r="D21" s="393"/>
      <c r="E21" s="393">
        <v>4</v>
      </c>
      <c r="F21" s="393">
        <v>4</v>
      </c>
      <c r="G21" s="391">
        <f t="shared" si="0"/>
        <v>8</v>
      </c>
      <c r="H21" s="391">
        <f t="shared" si="1"/>
        <v>8</v>
      </c>
      <c r="I21" s="391">
        <f t="shared" si="2"/>
        <v>20</v>
      </c>
      <c r="J21" s="391">
        <f t="shared" si="3"/>
        <v>20</v>
      </c>
      <c r="K21" s="391" t="s">
        <v>926</v>
      </c>
      <c r="L21" s="392"/>
    </row>
    <row r="22" spans="1:27" s="50" customFormat="1" ht="17.100000000000001" customHeight="1" x14ac:dyDescent="0.2">
      <c r="A22" s="51">
        <v>12</v>
      </c>
      <c r="B22" s="52" t="s">
        <v>843</v>
      </c>
      <c r="C22" s="392">
        <v>31</v>
      </c>
      <c r="D22" s="393">
        <f>31-8</f>
        <v>23</v>
      </c>
      <c r="E22" s="393">
        <v>4</v>
      </c>
      <c r="F22" s="393">
        <v>4</v>
      </c>
      <c r="G22" s="391">
        <f t="shared" si="0"/>
        <v>8</v>
      </c>
      <c r="H22" s="391">
        <f t="shared" si="1"/>
        <v>31</v>
      </c>
      <c r="I22" s="391">
        <f t="shared" si="2"/>
        <v>0</v>
      </c>
      <c r="J22" s="391">
        <f t="shared" si="3"/>
        <v>0</v>
      </c>
      <c r="K22" s="391" t="s">
        <v>926</v>
      </c>
      <c r="L22" s="392"/>
    </row>
    <row r="23" spans="1:27" s="50" customFormat="1" ht="17.100000000000001" customHeight="1" x14ac:dyDescent="0.2">
      <c r="A23" s="52"/>
      <c r="B23" s="53" t="s">
        <v>17</v>
      </c>
      <c r="C23" s="393">
        <f>SUM(C11:C22)</f>
        <v>365</v>
      </c>
      <c r="D23" s="393">
        <f t="shared" ref="D23:L23" si="4">SUM(D11:D22)</f>
        <v>49</v>
      </c>
      <c r="E23" s="393">
        <f t="shared" si="4"/>
        <v>52</v>
      </c>
      <c r="F23" s="393">
        <f t="shared" si="4"/>
        <v>63</v>
      </c>
      <c r="G23" s="393">
        <f t="shared" si="4"/>
        <v>115</v>
      </c>
      <c r="H23" s="393">
        <f t="shared" si="4"/>
        <v>164</v>
      </c>
      <c r="I23" s="393">
        <f t="shared" si="4"/>
        <v>201</v>
      </c>
      <c r="J23" s="631">
        <f t="shared" si="4"/>
        <v>201</v>
      </c>
      <c r="K23" s="393">
        <f t="shared" si="4"/>
        <v>0</v>
      </c>
      <c r="L23" s="393">
        <f t="shared" si="4"/>
        <v>0</v>
      </c>
    </row>
    <row r="24" spans="1:27" s="50" customFormat="1" ht="11.25" customHeight="1" x14ac:dyDescent="0.2">
      <c r="A24" s="54"/>
      <c r="B24" s="55"/>
      <c r="C24" s="56"/>
      <c r="D24" s="54"/>
      <c r="E24" s="54"/>
      <c r="F24" s="54"/>
      <c r="G24" s="54"/>
      <c r="H24" s="54"/>
      <c r="I24" s="54"/>
      <c r="J24" s="54"/>
      <c r="K24" s="54"/>
    </row>
    <row r="25" spans="1:27" ht="15" x14ac:dyDescent="0.25">
      <c r="A25" s="47" t="s">
        <v>105</v>
      </c>
      <c r="B25" s="47"/>
      <c r="C25" s="47"/>
      <c r="D25" s="47"/>
      <c r="E25" s="47"/>
      <c r="F25" s="47"/>
      <c r="G25" s="47"/>
      <c r="H25" s="47"/>
      <c r="I25" s="47"/>
      <c r="J25" s="609">
        <v>200</v>
      </c>
    </row>
    <row r="26" spans="1:27" ht="15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27" ht="15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27" ht="15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27" ht="15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27" s="175" customFormat="1" ht="12.75" x14ac:dyDescent="0.2">
      <c r="K30" s="359" t="s">
        <v>912</v>
      </c>
    </row>
    <row r="31" spans="1:27" customFormat="1" ht="12.75" customHeight="1" x14ac:dyDescent="0.2">
      <c r="A31" s="14" t="s">
        <v>12</v>
      </c>
      <c r="B31" s="14"/>
      <c r="C31" s="14"/>
      <c r="D31" s="14"/>
      <c r="E31" s="14"/>
      <c r="F31" s="14"/>
      <c r="G31" s="14"/>
      <c r="H31" s="14"/>
      <c r="K31" s="359" t="s">
        <v>913</v>
      </c>
      <c r="M31" s="546"/>
      <c r="N31" s="546"/>
      <c r="O31" s="546"/>
      <c r="P31" s="546"/>
      <c r="Q31" s="546"/>
      <c r="R31" s="546"/>
      <c r="S31" s="546"/>
      <c r="T31" s="546"/>
      <c r="U31" s="546"/>
      <c r="V31" s="546"/>
      <c r="W31" s="546"/>
      <c r="X31" s="546"/>
      <c r="Y31" s="546"/>
      <c r="Z31" s="546"/>
      <c r="AA31" s="546"/>
    </row>
    <row r="32" spans="1:27" customFormat="1" ht="12.75" x14ac:dyDescent="0.2">
      <c r="A32" s="14"/>
      <c r="B32" s="14"/>
      <c r="C32" s="14"/>
      <c r="D32" s="14"/>
      <c r="E32" s="14"/>
      <c r="F32" s="14"/>
      <c r="G32" s="14"/>
      <c r="H32" s="14"/>
      <c r="K32" s="359" t="s">
        <v>914</v>
      </c>
      <c r="M32" s="539"/>
      <c r="N32" s="14"/>
      <c r="O32" s="14"/>
      <c r="P32" s="14"/>
      <c r="U32" s="14"/>
      <c r="V32" s="14"/>
    </row>
    <row r="33" spans="10:10" customFormat="1" ht="12.75" x14ac:dyDescent="0.2">
      <c r="J33" s="549" t="s">
        <v>82</v>
      </c>
    </row>
  </sheetData>
  <mergeCells count="16">
    <mergeCell ref="A5:L5"/>
    <mergeCell ref="C1:H1"/>
    <mergeCell ref="J1:K1"/>
    <mergeCell ref="A6:B6"/>
    <mergeCell ref="A2:L2"/>
    <mergeCell ref="A3:L3"/>
    <mergeCell ref="L7:L9"/>
    <mergeCell ref="A7:A9"/>
    <mergeCell ref="B7:B9"/>
    <mergeCell ref="C7:C9"/>
    <mergeCell ref="D7:H7"/>
    <mergeCell ref="J7:J9"/>
    <mergeCell ref="K7:K9"/>
    <mergeCell ref="D8:D9"/>
    <mergeCell ref="E8:G8"/>
    <mergeCell ref="I7:I9"/>
  </mergeCells>
  <phoneticPr fontId="0" type="noConversion"/>
  <printOptions horizontalCentered="1"/>
  <pageMargins left="0.70866141732283472" right="0.70866141732283472" top="1.36" bottom="0" header="0.31496062992125984" footer="0.31496062992125984"/>
  <pageSetup paperSize="9" scale="84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opLeftCell="F8" zoomScaleNormal="100" zoomScaleSheetLayoutView="100" workbookViewId="0">
      <selection activeCell="K23" sqref="K23"/>
    </sheetView>
  </sheetViews>
  <sheetFormatPr defaultColWidth="9.140625" defaultRowHeight="14.25" x14ac:dyDescent="0.2"/>
  <cols>
    <col min="1" max="1" width="4.7109375" style="43" customWidth="1"/>
    <col min="2" max="2" width="14.7109375" style="43" customWidth="1"/>
    <col min="3" max="3" width="11.7109375" style="43" customWidth="1"/>
    <col min="4" max="4" width="12" style="43" customWidth="1"/>
    <col min="5" max="5" width="11.85546875" style="43" customWidth="1"/>
    <col min="6" max="6" width="18.85546875" style="43" customWidth="1"/>
    <col min="7" max="7" width="10.140625" style="43" customWidth="1"/>
    <col min="8" max="8" width="14.7109375" style="43" customWidth="1"/>
    <col min="9" max="9" width="15.28515625" style="43" customWidth="1"/>
    <col min="10" max="10" width="14.7109375" style="43" customWidth="1"/>
    <col min="11" max="11" width="11.85546875" style="43" customWidth="1"/>
    <col min="12" max="16384" width="9.140625" style="43"/>
  </cols>
  <sheetData>
    <row r="1" spans="1:18" ht="15" customHeight="1" x14ac:dyDescent="0.25">
      <c r="C1" s="689"/>
      <c r="D1" s="689"/>
      <c r="E1" s="689"/>
      <c r="F1" s="689"/>
      <c r="G1" s="689"/>
      <c r="H1" s="689"/>
      <c r="I1" s="148"/>
      <c r="J1" s="35" t="s">
        <v>529</v>
      </c>
    </row>
    <row r="2" spans="1:18" s="49" customFormat="1" ht="19.5" customHeight="1" x14ac:dyDescent="0.2">
      <c r="A2" s="954" t="s">
        <v>0</v>
      </c>
      <c r="B2" s="954"/>
      <c r="C2" s="954"/>
      <c r="D2" s="954"/>
      <c r="E2" s="954"/>
      <c r="F2" s="954"/>
      <c r="G2" s="954"/>
      <c r="H2" s="954"/>
      <c r="I2" s="954"/>
      <c r="J2" s="954"/>
      <c r="K2" s="954"/>
    </row>
    <row r="3" spans="1:18" s="49" customFormat="1" ht="19.5" customHeight="1" x14ac:dyDescent="0.2">
      <c r="A3" s="955" t="s">
        <v>740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</row>
    <row r="4" spans="1:18" s="49" customFormat="1" ht="14.25" customHeight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8" s="49" customFormat="1" ht="18" customHeight="1" x14ac:dyDescent="0.2">
      <c r="A5" s="892" t="s">
        <v>747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</row>
    <row r="6" spans="1:18" ht="15.75" x14ac:dyDescent="0.25">
      <c r="A6" s="722" t="s">
        <v>970</v>
      </c>
      <c r="B6" s="722"/>
      <c r="C6" s="126"/>
      <c r="D6" s="126"/>
      <c r="E6" s="126"/>
      <c r="F6" s="126"/>
      <c r="G6" s="126"/>
      <c r="H6" s="126"/>
      <c r="I6" s="146"/>
      <c r="J6" s="146"/>
    </row>
    <row r="7" spans="1:18" ht="29.25" customHeight="1" x14ac:dyDescent="0.2">
      <c r="A7" s="952" t="s">
        <v>72</v>
      </c>
      <c r="B7" s="952" t="s">
        <v>73</v>
      </c>
      <c r="C7" s="952" t="s">
        <v>74</v>
      </c>
      <c r="D7" s="952" t="s">
        <v>155</v>
      </c>
      <c r="E7" s="952"/>
      <c r="F7" s="952"/>
      <c r="G7" s="952"/>
      <c r="H7" s="952"/>
      <c r="I7" s="742" t="s">
        <v>235</v>
      </c>
      <c r="J7" s="952" t="s">
        <v>75</v>
      </c>
      <c r="K7" s="952" t="s">
        <v>223</v>
      </c>
    </row>
    <row r="8" spans="1:18" ht="34.15" customHeight="1" x14ac:dyDescent="0.2">
      <c r="A8" s="952"/>
      <c r="B8" s="952"/>
      <c r="C8" s="952"/>
      <c r="D8" s="952" t="s">
        <v>77</v>
      </c>
      <c r="E8" s="952" t="s">
        <v>78</v>
      </c>
      <c r="F8" s="952"/>
      <c r="G8" s="952"/>
      <c r="H8" s="742" t="s">
        <v>79</v>
      </c>
      <c r="I8" s="953"/>
      <c r="J8" s="952"/>
      <c r="K8" s="952"/>
      <c r="Q8" s="48"/>
      <c r="R8" s="48"/>
    </row>
    <row r="9" spans="1:18" ht="33.75" customHeight="1" x14ac:dyDescent="0.2">
      <c r="A9" s="952"/>
      <c r="B9" s="952"/>
      <c r="C9" s="952"/>
      <c r="D9" s="952"/>
      <c r="E9" s="45" t="s">
        <v>80</v>
      </c>
      <c r="F9" s="45" t="s">
        <v>81</v>
      </c>
      <c r="G9" s="45" t="s">
        <v>17</v>
      </c>
      <c r="H9" s="743"/>
      <c r="I9" s="743"/>
      <c r="J9" s="952"/>
      <c r="K9" s="952"/>
    </row>
    <row r="10" spans="1:18" s="50" customFormat="1" ht="17.100000000000001" customHeight="1" x14ac:dyDescent="0.2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</row>
    <row r="11" spans="1:18" ht="17.100000000000001" customHeight="1" x14ac:dyDescent="0.2">
      <c r="A11" s="51">
        <v>1</v>
      </c>
      <c r="B11" s="52" t="s">
        <v>832</v>
      </c>
      <c r="C11" s="46">
        <v>30</v>
      </c>
      <c r="D11" s="391"/>
      <c r="E11" s="391">
        <v>4</v>
      </c>
      <c r="F11" s="391">
        <f>4+2</f>
        <v>6</v>
      </c>
      <c r="G11" s="391">
        <f>SUM(E11:F11)</f>
        <v>10</v>
      </c>
      <c r="H11" s="391">
        <f>D11+G11</f>
        <v>10</v>
      </c>
      <c r="I11" s="391">
        <f>C11-H11</f>
        <v>20</v>
      </c>
      <c r="J11" s="391">
        <f>I11</f>
        <v>20</v>
      </c>
      <c r="K11" s="391"/>
    </row>
    <row r="12" spans="1:18" ht="17.100000000000001" customHeight="1" x14ac:dyDescent="0.2">
      <c r="A12" s="51">
        <v>2</v>
      </c>
      <c r="B12" s="52" t="s">
        <v>833</v>
      </c>
      <c r="C12" s="46">
        <v>31</v>
      </c>
      <c r="D12" s="391"/>
      <c r="E12" s="391">
        <v>5</v>
      </c>
      <c r="F12" s="391">
        <f>5+2</f>
        <v>7</v>
      </c>
      <c r="G12" s="391">
        <f t="shared" ref="G12:G22" si="0">SUM(E12:F12)</f>
        <v>12</v>
      </c>
      <c r="H12" s="391">
        <f t="shared" ref="H12:H22" si="1">D12+G12</f>
        <v>12</v>
      </c>
      <c r="I12" s="391">
        <f t="shared" ref="I12:I22" si="2">C12-H12</f>
        <v>19</v>
      </c>
      <c r="J12" s="391">
        <f t="shared" ref="J12:J22" si="3">I12</f>
        <v>19</v>
      </c>
      <c r="K12" s="391"/>
    </row>
    <row r="13" spans="1:18" ht="17.100000000000001" customHeight="1" x14ac:dyDescent="0.2">
      <c r="A13" s="51">
        <v>3</v>
      </c>
      <c r="B13" s="52" t="s">
        <v>834</v>
      </c>
      <c r="C13" s="46">
        <v>30</v>
      </c>
      <c r="D13" s="391"/>
      <c r="E13" s="391">
        <v>4</v>
      </c>
      <c r="F13" s="391">
        <f>4+2</f>
        <v>6</v>
      </c>
      <c r="G13" s="391">
        <f t="shared" si="0"/>
        <v>10</v>
      </c>
      <c r="H13" s="391">
        <f t="shared" si="1"/>
        <v>10</v>
      </c>
      <c r="I13" s="391">
        <f t="shared" si="2"/>
        <v>20</v>
      </c>
      <c r="J13" s="391">
        <f t="shared" si="3"/>
        <v>20</v>
      </c>
      <c r="K13" s="391"/>
    </row>
    <row r="14" spans="1:18" ht="17.100000000000001" customHeight="1" x14ac:dyDescent="0.2">
      <c r="A14" s="51">
        <v>4</v>
      </c>
      <c r="B14" s="52" t="s">
        <v>835</v>
      </c>
      <c r="C14" s="46">
        <v>31</v>
      </c>
      <c r="D14" s="391"/>
      <c r="E14" s="391">
        <v>4</v>
      </c>
      <c r="F14" s="391">
        <f>4+1</f>
        <v>5</v>
      </c>
      <c r="G14" s="391">
        <f t="shared" si="0"/>
        <v>9</v>
      </c>
      <c r="H14" s="391">
        <f t="shared" si="1"/>
        <v>9</v>
      </c>
      <c r="I14" s="391">
        <f t="shared" si="2"/>
        <v>22</v>
      </c>
      <c r="J14" s="391">
        <f t="shared" si="3"/>
        <v>22</v>
      </c>
      <c r="K14" s="391"/>
    </row>
    <row r="15" spans="1:18" ht="17.100000000000001" customHeight="1" x14ac:dyDescent="0.2">
      <c r="A15" s="51">
        <v>5</v>
      </c>
      <c r="B15" s="52" t="s">
        <v>836</v>
      </c>
      <c r="C15" s="46">
        <v>31</v>
      </c>
      <c r="D15" s="391"/>
      <c r="E15" s="391">
        <v>5</v>
      </c>
      <c r="F15" s="391">
        <v>5</v>
      </c>
      <c r="G15" s="391">
        <f t="shared" si="0"/>
        <v>10</v>
      </c>
      <c r="H15" s="391">
        <f t="shared" si="1"/>
        <v>10</v>
      </c>
      <c r="I15" s="391">
        <f t="shared" si="2"/>
        <v>21</v>
      </c>
      <c r="J15" s="391">
        <f t="shared" si="3"/>
        <v>21</v>
      </c>
      <c r="K15" s="391"/>
    </row>
    <row r="16" spans="1:18" s="50" customFormat="1" ht="17.100000000000001" customHeight="1" x14ac:dyDescent="0.2">
      <c r="A16" s="51">
        <v>6</v>
      </c>
      <c r="B16" s="52" t="s">
        <v>837</v>
      </c>
      <c r="C16" s="51">
        <v>30</v>
      </c>
      <c r="D16" s="392"/>
      <c r="E16" s="392">
        <v>4</v>
      </c>
      <c r="F16" s="392">
        <v>4</v>
      </c>
      <c r="G16" s="391">
        <f t="shared" si="0"/>
        <v>8</v>
      </c>
      <c r="H16" s="391">
        <f t="shared" si="1"/>
        <v>8</v>
      </c>
      <c r="I16" s="391">
        <f t="shared" si="2"/>
        <v>22</v>
      </c>
      <c r="J16" s="391">
        <f t="shared" si="3"/>
        <v>22</v>
      </c>
      <c r="K16" s="391"/>
    </row>
    <row r="17" spans="1:26" s="50" customFormat="1" ht="17.100000000000001" customHeight="1" x14ac:dyDescent="0.2">
      <c r="A17" s="51">
        <v>7</v>
      </c>
      <c r="B17" s="52" t="s">
        <v>838</v>
      </c>
      <c r="C17" s="51">
        <v>31</v>
      </c>
      <c r="D17" s="392"/>
      <c r="E17" s="392">
        <v>4</v>
      </c>
      <c r="F17" s="392">
        <f>5+2</f>
        <v>7</v>
      </c>
      <c r="G17" s="391">
        <f t="shared" si="0"/>
        <v>11</v>
      </c>
      <c r="H17" s="391">
        <f t="shared" si="1"/>
        <v>11</v>
      </c>
      <c r="I17" s="391">
        <f t="shared" si="2"/>
        <v>20</v>
      </c>
      <c r="J17" s="391">
        <f t="shared" si="3"/>
        <v>20</v>
      </c>
      <c r="K17" s="391"/>
    </row>
    <row r="18" spans="1:26" s="50" customFormat="1" ht="17.100000000000001" customHeight="1" x14ac:dyDescent="0.2">
      <c r="A18" s="51">
        <v>8</v>
      </c>
      <c r="B18" s="52" t="s">
        <v>839</v>
      </c>
      <c r="C18" s="51">
        <v>30</v>
      </c>
      <c r="D18" s="392"/>
      <c r="E18" s="392">
        <v>5</v>
      </c>
      <c r="F18" s="392">
        <f>4+1</f>
        <v>5</v>
      </c>
      <c r="G18" s="391">
        <f t="shared" si="0"/>
        <v>10</v>
      </c>
      <c r="H18" s="391">
        <f t="shared" si="1"/>
        <v>10</v>
      </c>
      <c r="I18" s="391">
        <f t="shared" si="2"/>
        <v>20</v>
      </c>
      <c r="J18" s="391">
        <f t="shared" si="3"/>
        <v>20</v>
      </c>
      <c r="K18" s="391"/>
    </row>
    <row r="19" spans="1:26" s="50" customFormat="1" ht="17.100000000000001" customHeight="1" x14ac:dyDescent="0.2">
      <c r="A19" s="51">
        <v>9</v>
      </c>
      <c r="B19" s="52" t="s">
        <v>840</v>
      </c>
      <c r="C19" s="51">
        <v>31</v>
      </c>
      <c r="D19" s="392">
        <v>12</v>
      </c>
      <c r="E19" s="392">
        <v>4</v>
      </c>
      <c r="F19" s="392">
        <v>4</v>
      </c>
      <c r="G19" s="391">
        <f t="shared" si="0"/>
        <v>8</v>
      </c>
      <c r="H19" s="391">
        <f t="shared" si="1"/>
        <v>20</v>
      </c>
      <c r="I19" s="391">
        <f t="shared" si="2"/>
        <v>11</v>
      </c>
      <c r="J19" s="391">
        <f t="shared" si="3"/>
        <v>11</v>
      </c>
      <c r="K19" s="391"/>
    </row>
    <row r="20" spans="1:26" s="50" customFormat="1" ht="17.100000000000001" customHeight="1" x14ac:dyDescent="0.2">
      <c r="A20" s="51">
        <v>10</v>
      </c>
      <c r="B20" s="52" t="s">
        <v>841</v>
      </c>
      <c r="C20" s="51">
        <v>31</v>
      </c>
      <c r="D20" s="392">
        <v>7</v>
      </c>
      <c r="E20" s="392">
        <v>5</v>
      </c>
      <c r="F20" s="392">
        <f>5+1</f>
        <v>6</v>
      </c>
      <c r="G20" s="391">
        <f t="shared" si="0"/>
        <v>11</v>
      </c>
      <c r="H20" s="391">
        <f t="shared" si="1"/>
        <v>18</v>
      </c>
      <c r="I20" s="391">
        <f t="shared" si="2"/>
        <v>13</v>
      </c>
      <c r="J20" s="391">
        <f t="shared" si="3"/>
        <v>13</v>
      </c>
      <c r="K20" s="391"/>
    </row>
    <row r="21" spans="1:26" s="50" customFormat="1" ht="17.100000000000001" customHeight="1" x14ac:dyDescent="0.2">
      <c r="A21" s="51">
        <v>11</v>
      </c>
      <c r="B21" s="52" t="s">
        <v>842</v>
      </c>
      <c r="C21" s="51">
        <v>28</v>
      </c>
      <c r="D21" s="392"/>
      <c r="E21" s="392">
        <v>4</v>
      </c>
      <c r="F21" s="392">
        <v>4</v>
      </c>
      <c r="G21" s="391">
        <f t="shared" si="0"/>
        <v>8</v>
      </c>
      <c r="H21" s="391">
        <f t="shared" si="1"/>
        <v>8</v>
      </c>
      <c r="I21" s="391">
        <f t="shared" si="2"/>
        <v>20</v>
      </c>
      <c r="J21" s="391">
        <f t="shared" si="3"/>
        <v>20</v>
      </c>
      <c r="K21" s="391"/>
    </row>
    <row r="22" spans="1:26" s="50" customFormat="1" ht="17.100000000000001" customHeight="1" x14ac:dyDescent="0.2">
      <c r="A22" s="51">
        <v>12</v>
      </c>
      <c r="B22" s="52" t="s">
        <v>843</v>
      </c>
      <c r="C22" s="51">
        <v>31</v>
      </c>
      <c r="D22" s="392">
        <v>15</v>
      </c>
      <c r="E22" s="392">
        <v>4</v>
      </c>
      <c r="F22" s="392">
        <v>4</v>
      </c>
      <c r="G22" s="391">
        <f t="shared" si="0"/>
        <v>8</v>
      </c>
      <c r="H22" s="391">
        <f t="shared" si="1"/>
        <v>23</v>
      </c>
      <c r="I22" s="391">
        <f t="shared" si="2"/>
        <v>8</v>
      </c>
      <c r="J22" s="391">
        <f t="shared" si="3"/>
        <v>8</v>
      </c>
      <c r="K22" s="391"/>
    </row>
    <row r="23" spans="1:26" s="50" customFormat="1" ht="17.100000000000001" customHeight="1" x14ac:dyDescent="0.2">
      <c r="A23" s="52"/>
      <c r="B23" s="53" t="s">
        <v>17</v>
      </c>
      <c r="C23" s="51">
        <f>SUM(C11:C22)</f>
        <v>365</v>
      </c>
      <c r="D23" s="393">
        <f t="shared" ref="D23:J23" si="4">SUM(D11:D22)</f>
        <v>34</v>
      </c>
      <c r="E23" s="393">
        <f t="shared" si="4"/>
        <v>52</v>
      </c>
      <c r="F23" s="393">
        <f t="shared" si="4"/>
        <v>63</v>
      </c>
      <c r="G23" s="393">
        <f t="shared" si="4"/>
        <v>115</v>
      </c>
      <c r="H23" s="393">
        <f t="shared" si="4"/>
        <v>149</v>
      </c>
      <c r="I23" s="393">
        <f t="shared" si="4"/>
        <v>216</v>
      </c>
      <c r="J23" s="631">
        <f t="shared" si="4"/>
        <v>216</v>
      </c>
      <c r="K23" s="393"/>
    </row>
    <row r="24" spans="1:26" s="50" customFormat="1" ht="11.25" customHeight="1" x14ac:dyDescent="0.2">
      <c r="A24" s="54"/>
      <c r="B24" s="55"/>
      <c r="C24" s="56"/>
      <c r="D24" s="54"/>
      <c r="E24" s="54"/>
      <c r="F24" s="54"/>
      <c r="G24" s="54"/>
      <c r="H24" s="54"/>
      <c r="I24" s="54"/>
      <c r="J24" s="54"/>
    </row>
    <row r="25" spans="1:26" ht="15" x14ac:dyDescent="0.25">
      <c r="A25" s="47" t="s">
        <v>105</v>
      </c>
      <c r="B25" s="47"/>
      <c r="C25" s="47"/>
      <c r="D25" s="47"/>
      <c r="E25" s="47"/>
      <c r="F25" s="47"/>
      <c r="G25" s="47"/>
      <c r="H25" s="47"/>
      <c r="I25" s="47"/>
      <c r="J25" s="609">
        <v>220</v>
      </c>
    </row>
    <row r="26" spans="1:26" ht="15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26" ht="15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26" x14ac:dyDescent="0.2">
      <c r="D28" s="43" t="s">
        <v>11</v>
      </c>
    </row>
    <row r="29" spans="1:26" s="175" customFormat="1" ht="12.75" x14ac:dyDescent="0.2">
      <c r="J29" s="359" t="s">
        <v>912</v>
      </c>
    </row>
    <row r="30" spans="1:26" customFormat="1" ht="12.75" customHeight="1" x14ac:dyDescent="0.2">
      <c r="A30" s="14" t="s">
        <v>12</v>
      </c>
      <c r="B30" s="14"/>
      <c r="C30" s="14"/>
      <c r="D30" s="14"/>
      <c r="E30" s="14"/>
      <c r="F30" s="14"/>
      <c r="G30" s="14"/>
      <c r="J30" s="359" t="s">
        <v>913</v>
      </c>
      <c r="L30" s="546"/>
      <c r="M30" s="546"/>
      <c r="N30" s="546"/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46"/>
      <c r="Z30" s="546"/>
    </row>
    <row r="31" spans="1:26" customFormat="1" ht="12.75" x14ac:dyDescent="0.2">
      <c r="A31" s="14"/>
      <c r="B31" s="14"/>
      <c r="C31" s="14"/>
      <c r="D31" s="14"/>
      <c r="E31" s="14"/>
      <c r="F31" s="14"/>
      <c r="G31" s="14"/>
      <c r="J31" s="359" t="s">
        <v>914</v>
      </c>
      <c r="L31" s="539"/>
      <c r="M31" s="14"/>
      <c r="N31" s="14"/>
      <c r="O31" s="14"/>
      <c r="T31" s="14"/>
      <c r="U31" s="14"/>
    </row>
    <row r="32" spans="1:26" customFormat="1" ht="12.75" x14ac:dyDescent="0.2">
      <c r="I32" s="549" t="s">
        <v>82</v>
      </c>
    </row>
  </sheetData>
  <mergeCells count="15">
    <mergeCell ref="K7:K9"/>
    <mergeCell ref="H8:H9"/>
    <mergeCell ref="C1:H1"/>
    <mergeCell ref="A6:B6"/>
    <mergeCell ref="A3:K3"/>
    <mergeCell ref="A2:K2"/>
    <mergeCell ref="A5:K5"/>
    <mergeCell ref="A7:A9"/>
    <mergeCell ref="B7:B9"/>
    <mergeCell ref="C7:C9"/>
    <mergeCell ref="D7:H7"/>
    <mergeCell ref="J7:J9"/>
    <mergeCell ref="D8:D9"/>
    <mergeCell ref="E8:G8"/>
    <mergeCell ref="I7:I9"/>
  </mergeCells>
  <phoneticPr fontId="0" type="noConversion"/>
  <printOptions horizontalCentered="1"/>
  <pageMargins left="0.48" right="0.64" top="1.04" bottom="0" header="0.31496062992125984" footer="0.31496062992125984"/>
  <pageSetup paperSize="9" scale="93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6"/>
  <sheetViews>
    <sheetView topLeftCell="C4" zoomScaleNormal="100" zoomScaleSheetLayoutView="100" workbookViewId="0">
      <selection activeCell="L22" sqref="L22"/>
    </sheetView>
  </sheetViews>
  <sheetFormatPr defaultColWidth="9.140625" defaultRowHeight="12.75" x14ac:dyDescent="0.2"/>
  <cols>
    <col min="1" max="1" width="5.5703125" style="235" customWidth="1"/>
    <col min="2" max="2" width="13.140625" style="235" customWidth="1"/>
    <col min="3" max="3" width="10.28515625" style="235" customWidth="1"/>
    <col min="4" max="4" width="8.42578125" style="235" customWidth="1"/>
    <col min="5" max="6" width="9.85546875" style="235" customWidth="1"/>
    <col min="7" max="7" width="10.85546875" style="235" customWidth="1"/>
    <col min="8" max="8" width="12.85546875" style="235" customWidth="1"/>
    <col min="9" max="9" width="8.7109375" style="225" customWidth="1"/>
    <col min="10" max="11" width="8" style="225" customWidth="1"/>
    <col min="12" max="14" width="8.140625" style="225" customWidth="1"/>
    <col min="15" max="15" width="8.42578125" style="225" customWidth="1"/>
    <col min="16" max="16" width="8.140625" style="225" customWidth="1"/>
    <col min="17" max="18" width="8.85546875" style="225" customWidth="1"/>
    <col min="19" max="19" width="10.7109375" style="225" customWidth="1"/>
    <col min="20" max="20" width="14.140625" style="225" customWidth="1"/>
    <col min="21" max="21" width="9.140625" style="235"/>
    <col min="22" max="16384" width="9.140625" style="225"/>
  </cols>
  <sheetData>
    <row r="1" spans="1:21" ht="12.75" customHeight="1" x14ac:dyDescent="0.2">
      <c r="G1" s="966"/>
      <c r="H1" s="966"/>
      <c r="I1" s="966"/>
      <c r="J1" s="235"/>
      <c r="K1" s="235"/>
      <c r="L1" s="235"/>
      <c r="M1" s="235"/>
      <c r="N1" s="235"/>
      <c r="O1" s="235"/>
      <c r="P1" s="235"/>
      <c r="Q1" s="968" t="s">
        <v>530</v>
      </c>
      <c r="R1" s="968"/>
      <c r="S1" s="968"/>
      <c r="T1" s="968"/>
    </row>
    <row r="2" spans="1:21" ht="15.75" x14ac:dyDescent="0.25">
      <c r="A2" s="964" t="s">
        <v>0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</row>
    <row r="3" spans="1:21" ht="18" x14ac:dyDescent="0.25">
      <c r="A3" s="965" t="s">
        <v>740</v>
      </c>
      <c r="B3" s="965"/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  <c r="Q3" s="965"/>
      <c r="R3" s="965"/>
      <c r="S3" s="965"/>
      <c r="T3" s="965"/>
    </row>
    <row r="4" spans="1:21" ht="12.75" customHeight="1" x14ac:dyDescent="0.2">
      <c r="A4" s="963" t="s">
        <v>748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</row>
    <row r="5" spans="1:21" s="226" customFormat="1" ht="7.5" customHeight="1" x14ac:dyDescent="0.2">
      <c r="A5" s="963"/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273"/>
    </row>
    <row r="6" spans="1:21" x14ac:dyDescent="0.2">
      <c r="A6" s="967"/>
      <c r="B6" s="967"/>
      <c r="C6" s="967"/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7"/>
      <c r="O6" s="967"/>
      <c r="P6" s="967"/>
      <c r="Q6" s="967"/>
      <c r="R6" s="967"/>
      <c r="S6" s="967"/>
      <c r="T6" s="967"/>
    </row>
    <row r="7" spans="1:21" x14ac:dyDescent="0.2">
      <c r="A7" s="722" t="s">
        <v>970</v>
      </c>
      <c r="B7" s="722"/>
      <c r="H7" s="236"/>
      <c r="I7" s="235"/>
      <c r="J7" s="235"/>
      <c r="K7" s="235"/>
      <c r="L7" s="957"/>
      <c r="M7" s="957"/>
      <c r="N7" s="957"/>
      <c r="O7" s="957"/>
      <c r="P7" s="957"/>
      <c r="Q7" s="957"/>
      <c r="R7" s="957"/>
      <c r="S7" s="957"/>
      <c r="T7" s="957"/>
    </row>
    <row r="8" spans="1:21" ht="24.75" customHeight="1" x14ac:dyDescent="0.2">
      <c r="A8" s="783" t="s">
        <v>2</v>
      </c>
      <c r="B8" s="783" t="s">
        <v>3</v>
      </c>
      <c r="C8" s="958" t="s">
        <v>483</v>
      </c>
      <c r="D8" s="959"/>
      <c r="E8" s="959"/>
      <c r="F8" s="959"/>
      <c r="G8" s="960"/>
      <c r="H8" s="961" t="s">
        <v>83</v>
      </c>
      <c r="I8" s="958" t="s">
        <v>84</v>
      </c>
      <c r="J8" s="959"/>
      <c r="K8" s="959"/>
      <c r="L8" s="960"/>
      <c r="M8" s="783" t="s">
        <v>647</v>
      </c>
      <c r="N8" s="783"/>
      <c r="O8" s="783"/>
      <c r="P8" s="783"/>
      <c r="Q8" s="783"/>
      <c r="R8" s="783"/>
      <c r="S8" s="783" t="s">
        <v>703</v>
      </c>
      <c r="T8" s="783"/>
    </row>
    <row r="9" spans="1:21" ht="44.45" customHeight="1" x14ac:dyDescent="0.2">
      <c r="A9" s="783"/>
      <c r="B9" s="783"/>
      <c r="C9" s="368" t="s">
        <v>5</v>
      </c>
      <c r="D9" s="368" t="s">
        <v>6</v>
      </c>
      <c r="E9" s="368" t="s">
        <v>354</v>
      </c>
      <c r="F9" s="371" t="s">
        <v>99</v>
      </c>
      <c r="G9" s="371" t="s">
        <v>224</v>
      </c>
      <c r="H9" s="962"/>
      <c r="I9" s="368" t="s">
        <v>88</v>
      </c>
      <c r="J9" s="368" t="s">
        <v>19</v>
      </c>
      <c r="K9" s="368" t="s">
        <v>40</v>
      </c>
      <c r="L9" s="368" t="s">
        <v>682</v>
      </c>
      <c r="M9" s="368" t="s">
        <v>17</v>
      </c>
      <c r="N9" s="368" t="s">
        <v>648</v>
      </c>
      <c r="O9" s="368" t="s">
        <v>649</v>
      </c>
      <c r="P9" s="368" t="s">
        <v>650</v>
      </c>
      <c r="Q9" s="368" t="s">
        <v>651</v>
      </c>
      <c r="R9" s="368" t="s">
        <v>652</v>
      </c>
      <c r="S9" s="368" t="s">
        <v>708</v>
      </c>
      <c r="T9" s="368" t="s">
        <v>706</v>
      </c>
    </row>
    <row r="10" spans="1:21" s="227" customFormat="1" x14ac:dyDescent="0.2">
      <c r="A10" s="276">
        <v>1</v>
      </c>
      <c r="B10" s="276">
        <v>2</v>
      </c>
      <c r="C10" s="276">
        <v>3</v>
      </c>
      <c r="D10" s="276">
        <v>4</v>
      </c>
      <c r="E10" s="276">
        <v>5</v>
      </c>
      <c r="F10" s="276">
        <v>6</v>
      </c>
      <c r="G10" s="276">
        <v>7</v>
      </c>
      <c r="H10" s="276">
        <v>8</v>
      </c>
      <c r="I10" s="276">
        <v>9</v>
      </c>
      <c r="J10" s="276">
        <v>10</v>
      </c>
      <c r="K10" s="276">
        <v>11</v>
      </c>
      <c r="L10" s="276">
        <v>12</v>
      </c>
      <c r="M10" s="276">
        <v>13</v>
      </c>
      <c r="N10" s="276">
        <v>14</v>
      </c>
      <c r="O10" s="276">
        <v>15</v>
      </c>
      <c r="P10" s="276">
        <v>16</v>
      </c>
      <c r="Q10" s="276">
        <v>17</v>
      </c>
      <c r="R10" s="276">
        <v>18</v>
      </c>
      <c r="S10" s="276">
        <v>19</v>
      </c>
      <c r="T10" s="276">
        <v>20</v>
      </c>
      <c r="U10" s="243"/>
    </row>
    <row r="11" spans="1:21" x14ac:dyDescent="0.2">
      <c r="A11" s="237">
        <v>1</v>
      </c>
      <c r="B11" s="238" t="s">
        <v>900</v>
      </c>
      <c r="C11" s="354">
        <f>'enrolment vs availed_PY'!H11</f>
        <v>12950.931160989647</v>
      </c>
      <c r="D11" s="354">
        <f>'enrolment vs availed_PY'!I11</f>
        <v>1868.2672208749975</v>
      </c>
      <c r="E11" s="354">
        <f>'enrolment vs availed_PY'!J11</f>
        <v>0</v>
      </c>
      <c r="F11" s="354">
        <f>'enrolment vs availed_PY'!K11</f>
        <v>0</v>
      </c>
      <c r="G11" s="354">
        <f>SUM(C11:F11)</f>
        <v>14819.198381864644</v>
      </c>
      <c r="H11" s="349">
        <v>201</v>
      </c>
      <c r="I11" s="350">
        <f>SUM(J11:L11)</f>
        <v>297.86588747547938</v>
      </c>
      <c r="J11" s="346">
        <f>G11*H11*0.0001</f>
        <v>297.86588747547938</v>
      </c>
      <c r="K11" s="351">
        <v>0</v>
      </c>
      <c r="L11" s="351">
        <v>0</v>
      </c>
      <c r="M11" s="350">
        <f>SUM(N11:R11)</f>
        <v>59.573177495095877</v>
      </c>
      <c r="N11" s="350">
        <f>G11*H11*0.00002</f>
        <v>59.573177495095877</v>
      </c>
      <c r="O11" s="351">
        <v>0</v>
      </c>
      <c r="P11" s="351">
        <v>0</v>
      </c>
      <c r="Q11" s="351">
        <v>0</v>
      </c>
      <c r="R11" s="351">
        <v>0</v>
      </c>
      <c r="S11" s="351">
        <v>3970</v>
      </c>
      <c r="T11" s="350">
        <f>I11*S11/100000</f>
        <v>11.825275732776532</v>
      </c>
    </row>
    <row r="12" spans="1:21" x14ac:dyDescent="0.2">
      <c r="A12" s="237">
        <v>2</v>
      </c>
      <c r="B12" s="238" t="s">
        <v>901</v>
      </c>
      <c r="C12" s="354">
        <f>'enrolment vs availed_PY'!H12</f>
        <v>7060.2007177982341</v>
      </c>
      <c r="D12" s="354">
        <f>'enrolment vs availed_PY'!I12</f>
        <v>208.01108215530544</v>
      </c>
      <c r="E12" s="354">
        <f>'enrolment vs availed_PY'!J12</f>
        <v>0</v>
      </c>
      <c r="F12" s="354">
        <f>'enrolment vs availed_PY'!K12</f>
        <v>0</v>
      </c>
      <c r="G12" s="354">
        <f t="shared" ref="G12:G18" si="0">SUM(C12:F12)</f>
        <v>7268.2117999535394</v>
      </c>
      <c r="H12" s="349">
        <v>201</v>
      </c>
      <c r="I12" s="350">
        <f t="shared" ref="I12:I18" si="1">SUM(J12:L12)</f>
        <v>146.09105717906615</v>
      </c>
      <c r="J12" s="346">
        <f t="shared" ref="J12:J18" si="2">G12*H12*0.0001</f>
        <v>146.09105717906615</v>
      </c>
      <c r="K12" s="351">
        <v>0</v>
      </c>
      <c r="L12" s="351">
        <v>0</v>
      </c>
      <c r="M12" s="350">
        <f t="shared" ref="M12:M18" si="3">SUM(N12:R12)</f>
        <v>29.218211435813231</v>
      </c>
      <c r="N12" s="350">
        <f t="shared" ref="N12:N18" si="4">G12*H12*0.00002</f>
        <v>29.218211435813231</v>
      </c>
      <c r="O12" s="351">
        <v>0</v>
      </c>
      <c r="P12" s="351">
        <v>0</v>
      </c>
      <c r="Q12" s="351">
        <v>0</v>
      </c>
      <c r="R12" s="351">
        <v>0</v>
      </c>
      <c r="S12" s="351">
        <v>3970</v>
      </c>
      <c r="T12" s="350">
        <f t="shared" ref="T12:T18" si="5">I12*S12/100000</f>
        <v>5.7998149700089261</v>
      </c>
    </row>
    <row r="13" spans="1:21" x14ac:dyDescent="0.2">
      <c r="A13" s="237">
        <v>3</v>
      </c>
      <c r="B13" s="238" t="s">
        <v>902</v>
      </c>
      <c r="C13" s="354">
        <f>'enrolment vs availed_PY'!H13</f>
        <v>5808.1551515151523</v>
      </c>
      <c r="D13" s="354">
        <f>'enrolment vs availed_PY'!I13</f>
        <v>1111.3488484848485</v>
      </c>
      <c r="E13" s="354">
        <f>'enrolment vs availed_PY'!J13</f>
        <v>0</v>
      </c>
      <c r="F13" s="354">
        <f>'enrolment vs availed_PY'!K13</f>
        <v>0</v>
      </c>
      <c r="G13" s="354">
        <f t="shared" si="0"/>
        <v>6919.5040000000008</v>
      </c>
      <c r="H13" s="349">
        <v>201</v>
      </c>
      <c r="I13" s="350">
        <f t="shared" si="1"/>
        <v>139.08203040000004</v>
      </c>
      <c r="J13" s="346">
        <f t="shared" si="2"/>
        <v>139.08203040000004</v>
      </c>
      <c r="K13" s="351">
        <v>0</v>
      </c>
      <c r="L13" s="351">
        <v>0</v>
      </c>
      <c r="M13" s="350">
        <f t="shared" si="3"/>
        <v>27.816406080000007</v>
      </c>
      <c r="N13" s="350">
        <f t="shared" si="4"/>
        <v>27.816406080000007</v>
      </c>
      <c r="O13" s="351">
        <v>0</v>
      </c>
      <c r="P13" s="351">
        <v>0</v>
      </c>
      <c r="Q13" s="351">
        <v>0</v>
      </c>
      <c r="R13" s="351">
        <v>0</v>
      </c>
      <c r="S13" s="351">
        <v>3970</v>
      </c>
      <c r="T13" s="350">
        <f t="shared" si="5"/>
        <v>5.5215566068800017</v>
      </c>
    </row>
    <row r="14" spans="1:21" x14ac:dyDescent="0.2">
      <c r="A14" s="237">
        <v>4</v>
      </c>
      <c r="B14" s="238" t="s">
        <v>903</v>
      </c>
      <c r="C14" s="354">
        <f>'enrolment vs availed_PY'!H14</f>
        <v>14043.465454545454</v>
      </c>
      <c r="D14" s="354">
        <f>'enrolment vs availed_PY'!I14</f>
        <v>2879.3713939393942</v>
      </c>
      <c r="E14" s="354">
        <f>'enrolment vs availed_PY'!J14</f>
        <v>0</v>
      </c>
      <c r="F14" s="354">
        <f>'enrolment vs availed_PY'!K14</f>
        <v>0</v>
      </c>
      <c r="G14" s="354">
        <f t="shared" si="0"/>
        <v>16922.836848484847</v>
      </c>
      <c r="H14" s="349">
        <v>201</v>
      </c>
      <c r="I14" s="350">
        <f t="shared" si="1"/>
        <v>340.14902065454544</v>
      </c>
      <c r="J14" s="346">
        <f t="shared" si="2"/>
        <v>340.14902065454544</v>
      </c>
      <c r="K14" s="351">
        <v>0</v>
      </c>
      <c r="L14" s="351">
        <v>0</v>
      </c>
      <c r="M14" s="350">
        <f t="shared" si="3"/>
        <v>68.029804130909099</v>
      </c>
      <c r="N14" s="350">
        <f t="shared" si="4"/>
        <v>68.029804130909099</v>
      </c>
      <c r="O14" s="351">
        <v>0</v>
      </c>
      <c r="P14" s="351">
        <v>0</v>
      </c>
      <c r="Q14" s="351">
        <v>0</v>
      </c>
      <c r="R14" s="351">
        <v>0</v>
      </c>
      <c r="S14" s="351">
        <v>3970</v>
      </c>
      <c r="T14" s="350">
        <f t="shared" si="5"/>
        <v>13.503916119985455</v>
      </c>
    </row>
    <row r="15" spans="1:21" x14ac:dyDescent="0.2">
      <c r="A15" s="237">
        <v>5</v>
      </c>
      <c r="B15" s="238" t="s">
        <v>904</v>
      </c>
      <c r="C15" s="354">
        <f>'enrolment vs availed_PY'!H15</f>
        <v>10279.349575757577</v>
      </c>
      <c r="D15" s="354">
        <f>'enrolment vs availed_PY'!I15</f>
        <v>6224.898424242424</v>
      </c>
      <c r="E15" s="354">
        <f>'enrolment vs availed_PY'!J15</f>
        <v>0</v>
      </c>
      <c r="F15" s="354">
        <f>'enrolment vs availed_PY'!K15</f>
        <v>0</v>
      </c>
      <c r="G15" s="354">
        <f t="shared" si="0"/>
        <v>16504.248</v>
      </c>
      <c r="H15" s="349">
        <v>201</v>
      </c>
      <c r="I15" s="350">
        <f t="shared" si="1"/>
        <v>331.73538480000002</v>
      </c>
      <c r="J15" s="346">
        <f t="shared" si="2"/>
        <v>331.73538480000002</v>
      </c>
      <c r="K15" s="351">
        <v>0</v>
      </c>
      <c r="L15" s="351">
        <v>0</v>
      </c>
      <c r="M15" s="350">
        <f t="shared" si="3"/>
        <v>66.347076959999995</v>
      </c>
      <c r="N15" s="350">
        <f t="shared" si="4"/>
        <v>66.347076959999995</v>
      </c>
      <c r="O15" s="351">
        <v>0</v>
      </c>
      <c r="P15" s="351">
        <v>0</v>
      </c>
      <c r="Q15" s="351">
        <v>0</v>
      </c>
      <c r="R15" s="351">
        <v>0</v>
      </c>
      <c r="S15" s="351">
        <v>3970</v>
      </c>
      <c r="T15" s="350">
        <f t="shared" si="5"/>
        <v>13.169894776560001</v>
      </c>
    </row>
    <row r="16" spans="1:21" x14ac:dyDescent="0.2">
      <c r="A16" s="237">
        <v>6</v>
      </c>
      <c r="B16" s="238" t="s">
        <v>905</v>
      </c>
      <c r="C16" s="354">
        <f>'enrolment vs availed_PY'!H16</f>
        <v>9991.2947878787872</v>
      </c>
      <c r="D16" s="354">
        <f>'enrolment vs availed_PY'!I16</f>
        <v>0</v>
      </c>
      <c r="E16" s="354">
        <f>'enrolment vs availed_PY'!J16</f>
        <v>0</v>
      </c>
      <c r="F16" s="354">
        <f>'enrolment vs availed_PY'!K16</f>
        <v>0</v>
      </c>
      <c r="G16" s="354">
        <f t="shared" si="0"/>
        <v>9991.2947878787872</v>
      </c>
      <c r="H16" s="349">
        <v>201</v>
      </c>
      <c r="I16" s="350">
        <f t="shared" si="1"/>
        <v>200.82502523636362</v>
      </c>
      <c r="J16" s="346">
        <f t="shared" si="2"/>
        <v>200.82502523636362</v>
      </c>
      <c r="K16" s="351">
        <v>0</v>
      </c>
      <c r="L16" s="351">
        <v>0</v>
      </c>
      <c r="M16" s="350">
        <f t="shared" si="3"/>
        <v>40.165005047272729</v>
      </c>
      <c r="N16" s="350">
        <f t="shared" si="4"/>
        <v>40.165005047272729</v>
      </c>
      <c r="O16" s="351">
        <v>0</v>
      </c>
      <c r="P16" s="351">
        <v>0</v>
      </c>
      <c r="Q16" s="351">
        <v>0</v>
      </c>
      <c r="R16" s="351">
        <v>0</v>
      </c>
      <c r="S16" s="351">
        <v>3970</v>
      </c>
      <c r="T16" s="350">
        <f t="shared" si="5"/>
        <v>7.972753501883636</v>
      </c>
    </row>
    <row r="17" spans="1:35" x14ac:dyDescent="0.2">
      <c r="A17" s="237">
        <v>7</v>
      </c>
      <c r="B17" s="238" t="s">
        <v>907</v>
      </c>
      <c r="C17" s="354">
        <f>'enrolment vs availed_PY'!H17</f>
        <v>1810.0916363636363</v>
      </c>
      <c r="D17" s="354">
        <f>'enrolment vs availed_PY'!I17</f>
        <v>1693.9987878787881</v>
      </c>
      <c r="E17" s="354">
        <f>'enrolment vs availed_PY'!J17</f>
        <v>0</v>
      </c>
      <c r="F17" s="354">
        <f>'enrolment vs availed_PY'!K17</f>
        <v>0</v>
      </c>
      <c r="G17" s="354">
        <f t="shared" si="0"/>
        <v>3504.0904242424244</v>
      </c>
      <c r="H17" s="349">
        <v>201</v>
      </c>
      <c r="I17" s="350">
        <f t="shared" si="1"/>
        <v>70.432217527272726</v>
      </c>
      <c r="J17" s="346">
        <f t="shared" si="2"/>
        <v>70.432217527272726</v>
      </c>
      <c r="K17" s="351">
        <v>0</v>
      </c>
      <c r="L17" s="351">
        <v>0</v>
      </c>
      <c r="M17" s="350">
        <f t="shared" si="3"/>
        <v>14.086443505454547</v>
      </c>
      <c r="N17" s="350">
        <f t="shared" si="4"/>
        <v>14.086443505454547</v>
      </c>
      <c r="O17" s="351">
        <v>0</v>
      </c>
      <c r="P17" s="351">
        <v>0</v>
      </c>
      <c r="Q17" s="351">
        <v>0</v>
      </c>
      <c r="R17" s="351">
        <v>0</v>
      </c>
      <c r="S17" s="351">
        <v>3970</v>
      </c>
      <c r="T17" s="350">
        <f t="shared" si="5"/>
        <v>2.7961590358327273</v>
      </c>
    </row>
    <row r="18" spans="1:35" x14ac:dyDescent="0.2">
      <c r="A18" s="237">
        <v>8</v>
      </c>
      <c r="B18" s="238" t="s">
        <v>906</v>
      </c>
      <c r="C18" s="354">
        <f>'enrolment vs availed_PY'!H18</f>
        <v>6425.687030303031</v>
      </c>
      <c r="D18" s="354">
        <f>'enrolment vs availed_PY'!I18</f>
        <v>218.29648484848485</v>
      </c>
      <c r="E18" s="354">
        <f>'enrolment vs availed_PY'!J18</f>
        <v>0</v>
      </c>
      <c r="F18" s="354">
        <f>'enrolment vs availed_PY'!K18</f>
        <v>0</v>
      </c>
      <c r="G18" s="354">
        <f t="shared" si="0"/>
        <v>6643.9835151515163</v>
      </c>
      <c r="H18" s="636">
        <v>201</v>
      </c>
      <c r="I18" s="350">
        <f t="shared" si="1"/>
        <v>133.54406865454547</v>
      </c>
      <c r="J18" s="346">
        <f t="shared" si="2"/>
        <v>133.54406865454547</v>
      </c>
      <c r="K18" s="351">
        <v>0</v>
      </c>
      <c r="L18" s="351">
        <v>0</v>
      </c>
      <c r="M18" s="350">
        <f t="shared" si="3"/>
        <v>26.708813730909096</v>
      </c>
      <c r="N18" s="350">
        <f t="shared" si="4"/>
        <v>26.708813730909096</v>
      </c>
      <c r="O18" s="351">
        <v>0</v>
      </c>
      <c r="P18" s="351">
        <v>0</v>
      </c>
      <c r="Q18" s="351">
        <v>0</v>
      </c>
      <c r="R18" s="351">
        <v>0</v>
      </c>
      <c r="S18" s="351">
        <v>3970</v>
      </c>
      <c r="T18" s="350">
        <f t="shared" si="5"/>
        <v>5.3016995255854553</v>
      </c>
    </row>
    <row r="19" spans="1:35" x14ac:dyDescent="0.2">
      <c r="A19" s="277" t="s">
        <v>17</v>
      </c>
      <c r="B19" s="238"/>
      <c r="C19" s="355">
        <f>SUM(C11:C18)</f>
        <v>68369.175515151524</v>
      </c>
      <c r="D19" s="355">
        <f t="shared" ref="D19:T19" si="6">SUM(D11:D18)</f>
        <v>14204.192242424242</v>
      </c>
      <c r="E19" s="355">
        <f t="shared" si="6"/>
        <v>0</v>
      </c>
      <c r="F19" s="355">
        <f t="shared" si="6"/>
        <v>0</v>
      </c>
      <c r="G19" s="635">
        <f t="shared" si="6"/>
        <v>82573.367757575761</v>
      </c>
      <c r="H19" s="349" t="s">
        <v>7</v>
      </c>
      <c r="I19" s="353">
        <f t="shared" si="6"/>
        <v>1659.7246919272729</v>
      </c>
      <c r="J19" s="353">
        <f t="shared" si="6"/>
        <v>1659.7246919272729</v>
      </c>
      <c r="K19" s="353">
        <f t="shared" si="6"/>
        <v>0</v>
      </c>
      <c r="L19" s="353">
        <f t="shared" si="6"/>
        <v>0</v>
      </c>
      <c r="M19" s="353">
        <f t="shared" si="6"/>
        <v>331.94493838545458</v>
      </c>
      <c r="N19" s="353">
        <f t="shared" si="6"/>
        <v>331.94493838545458</v>
      </c>
      <c r="O19" s="353">
        <f t="shared" si="6"/>
        <v>0</v>
      </c>
      <c r="P19" s="353">
        <f t="shared" si="6"/>
        <v>0</v>
      </c>
      <c r="Q19" s="353">
        <f t="shared" si="6"/>
        <v>0</v>
      </c>
      <c r="R19" s="353">
        <f t="shared" si="6"/>
        <v>0</v>
      </c>
      <c r="S19" s="355"/>
      <c r="T19" s="353">
        <f t="shared" si="6"/>
        <v>65.891070269512738</v>
      </c>
    </row>
    <row r="20" spans="1:35" x14ac:dyDescent="0.2">
      <c r="A20" s="240"/>
      <c r="B20" s="240"/>
      <c r="C20" s="462"/>
      <c r="D20" s="462"/>
      <c r="E20" s="462"/>
      <c r="F20" s="462"/>
      <c r="G20" s="462"/>
      <c r="H20" s="240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607"/>
    </row>
    <row r="21" spans="1:35" x14ac:dyDescent="0.2">
      <c r="A21" s="241" t="s">
        <v>8</v>
      </c>
      <c r="B21" s="242"/>
      <c r="C21" s="242"/>
      <c r="D21" s="240"/>
      <c r="E21" s="240"/>
      <c r="F21" s="240"/>
      <c r="G21" s="462"/>
      <c r="H21" s="240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</row>
    <row r="22" spans="1:35" x14ac:dyDescent="0.2">
      <c r="A22" s="243" t="s">
        <v>9</v>
      </c>
      <c r="B22" s="243"/>
      <c r="C22" s="243"/>
      <c r="F22" s="235" t="s">
        <v>26</v>
      </c>
      <c r="G22" s="235">
        <v>81359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</row>
    <row r="23" spans="1:35" x14ac:dyDescent="0.2">
      <c r="A23" s="243" t="s">
        <v>10</v>
      </c>
      <c r="B23" s="243"/>
      <c r="C23" s="243"/>
      <c r="F23" s="235" t="s">
        <v>30</v>
      </c>
      <c r="G23" s="235">
        <v>83354</v>
      </c>
      <c r="H23" s="660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</row>
    <row r="24" spans="1:35" x14ac:dyDescent="0.2">
      <c r="A24" s="243"/>
      <c r="B24" s="243"/>
      <c r="C24" s="243"/>
      <c r="F24" s="235" t="s">
        <v>982</v>
      </c>
      <c r="G24" s="235">
        <v>83199</v>
      </c>
      <c r="I24" s="235"/>
      <c r="J24" s="235"/>
      <c r="K24" s="240"/>
      <c r="L24" s="240"/>
      <c r="M24" s="240"/>
      <c r="N24" s="235"/>
      <c r="O24" s="235"/>
      <c r="P24" s="235"/>
      <c r="Q24" s="235"/>
      <c r="R24" s="235"/>
      <c r="S24" s="235"/>
      <c r="T24" s="235"/>
      <c r="V24" s="235"/>
      <c r="W24" s="235"/>
      <c r="X24" s="235"/>
      <c r="Y24" s="235"/>
      <c r="Z24" s="235"/>
      <c r="AA24" s="235"/>
      <c r="AB24" s="235"/>
      <c r="AC24" s="235"/>
      <c r="AD24" s="235"/>
    </row>
    <row r="25" spans="1:35" x14ac:dyDescent="0.2">
      <c r="A25" s="243"/>
      <c r="B25" s="243"/>
      <c r="C25" s="243"/>
      <c r="G25" s="661">
        <f>AVERAGE(G22:G24)</f>
        <v>82637.333333333328</v>
      </c>
      <c r="I25" s="235"/>
      <c r="J25" s="235"/>
      <c r="K25" s="240"/>
      <c r="L25" s="240"/>
      <c r="M25" s="240"/>
      <c r="N25" s="235"/>
      <c r="O25" s="235"/>
      <c r="P25" s="235"/>
      <c r="Q25" s="235"/>
      <c r="R25" s="235"/>
      <c r="S25" s="235"/>
      <c r="T25" s="235"/>
      <c r="V25" s="235"/>
      <c r="W25" s="235"/>
      <c r="X25" s="235"/>
      <c r="Y25" s="235"/>
      <c r="Z25" s="235"/>
      <c r="AA25" s="235"/>
      <c r="AB25" s="235"/>
      <c r="AC25" s="235"/>
      <c r="AD25" s="235"/>
    </row>
    <row r="26" spans="1:35" x14ac:dyDescent="0.2">
      <c r="A26" s="243"/>
      <c r="B26" s="243"/>
      <c r="C26" s="243"/>
      <c r="I26" s="235"/>
      <c r="J26" s="235"/>
      <c r="K26" s="240"/>
      <c r="L26" s="240"/>
      <c r="M26" s="240"/>
      <c r="N26" s="235"/>
      <c r="O26" s="235"/>
      <c r="P26" s="235"/>
      <c r="Q26" s="235"/>
      <c r="R26" s="235"/>
      <c r="S26" s="235"/>
      <c r="T26" s="235"/>
      <c r="V26" s="235"/>
      <c r="W26" s="235"/>
      <c r="X26" s="235"/>
      <c r="Y26" s="235"/>
      <c r="Z26" s="235"/>
      <c r="AA26" s="235"/>
      <c r="AB26" s="235"/>
      <c r="AC26" s="235"/>
      <c r="AD26" s="235"/>
    </row>
    <row r="27" spans="1:35" x14ac:dyDescent="0.2">
      <c r="A27" s="243"/>
      <c r="B27" s="243"/>
      <c r="C27" s="243"/>
      <c r="I27" s="235"/>
      <c r="J27" s="235"/>
      <c r="K27" s="240"/>
      <c r="L27" s="240"/>
      <c r="M27" s="240"/>
      <c r="N27" s="235"/>
      <c r="O27" s="235"/>
      <c r="P27" s="235"/>
      <c r="Q27" s="235"/>
      <c r="R27" s="235"/>
      <c r="S27" s="235"/>
      <c r="T27" s="235"/>
      <c r="V27" s="235"/>
      <c r="W27" s="235"/>
      <c r="X27" s="235"/>
      <c r="Y27" s="235"/>
      <c r="Z27" s="235"/>
      <c r="AA27" s="235"/>
      <c r="AB27" s="235"/>
      <c r="AC27" s="235"/>
      <c r="AD27" s="235"/>
    </row>
    <row r="28" spans="1:35" x14ac:dyDescent="0.2">
      <c r="A28" s="243"/>
      <c r="B28" s="243"/>
      <c r="C28" s="243"/>
      <c r="I28" s="235"/>
      <c r="J28" s="235"/>
      <c r="K28" s="240"/>
      <c r="L28" s="240"/>
      <c r="M28" s="240"/>
      <c r="N28" s="235"/>
      <c r="O28" s="235"/>
      <c r="P28" s="235"/>
      <c r="Q28" s="235"/>
      <c r="R28" s="235"/>
      <c r="S28" s="235"/>
      <c r="T28" s="235"/>
      <c r="V28" s="235"/>
      <c r="W28" s="235"/>
      <c r="X28" s="235"/>
      <c r="Y28" s="235"/>
      <c r="Z28" s="235"/>
      <c r="AA28" s="235"/>
      <c r="AB28" s="235"/>
      <c r="AC28" s="235"/>
      <c r="AD28" s="235"/>
    </row>
    <row r="29" spans="1:35" x14ac:dyDescent="0.2">
      <c r="A29" s="243"/>
      <c r="B29" s="243"/>
      <c r="C29" s="243"/>
      <c r="I29" s="235"/>
      <c r="J29" s="235"/>
      <c r="K29" s="240"/>
      <c r="L29" s="240"/>
      <c r="M29" s="240"/>
      <c r="N29" s="235"/>
      <c r="O29" s="235"/>
      <c r="P29" s="235"/>
      <c r="Q29" s="235"/>
      <c r="R29" s="235"/>
      <c r="S29" s="235"/>
      <c r="T29" s="235"/>
      <c r="V29" s="235"/>
      <c r="W29" s="235"/>
      <c r="X29" s="235"/>
      <c r="Y29" s="235"/>
      <c r="Z29" s="235"/>
      <c r="AA29" s="235"/>
      <c r="AB29" s="235"/>
      <c r="AC29" s="235"/>
      <c r="AD29" s="235"/>
    </row>
    <row r="30" spans="1:35" x14ac:dyDescent="0.2">
      <c r="A30" s="243"/>
      <c r="B30" s="243"/>
      <c r="C30" s="243"/>
      <c r="I30" s="235"/>
      <c r="J30" s="235"/>
      <c r="K30" s="240"/>
      <c r="L30" s="240"/>
      <c r="M30" s="240"/>
      <c r="N30" s="235"/>
      <c r="O30" s="235"/>
      <c r="P30" s="235"/>
      <c r="Q30" s="235"/>
      <c r="R30" s="235"/>
      <c r="S30" s="235"/>
      <c r="T30" s="235"/>
      <c r="V30" s="235"/>
      <c r="W30" s="235"/>
      <c r="X30" s="235"/>
      <c r="Y30" s="235"/>
      <c r="Z30" s="235"/>
      <c r="AA30" s="235"/>
      <c r="AB30" s="235"/>
      <c r="AC30" s="235"/>
      <c r="AD30" s="235"/>
    </row>
    <row r="31" spans="1:35" s="175" customFormat="1" x14ac:dyDescent="0.2">
      <c r="K31" s="182"/>
      <c r="L31" s="182"/>
      <c r="M31" s="182"/>
      <c r="S31" s="359" t="s">
        <v>912</v>
      </c>
    </row>
    <row r="32" spans="1:35" customFormat="1" ht="12.75" customHeight="1" x14ac:dyDescent="0.2">
      <c r="A32" s="14" t="s">
        <v>12</v>
      </c>
      <c r="B32" s="14"/>
      <c r="C32" s="14"/>
      <c r="D32" s="14"/>
      <c r="E32" s="14"/>
      <c r="F32" s="14"/>
      <c r="G32" s="14"/>
      <c r="H32" s="14"/>
      <c r="I32" s="14"/>
      <c r="J32" s="14"/>
      <c r="K32" s="26"/>
      <c r="L32" s="26"/>
      <c r="M32" s="26"/>
      <c r="N32" s="14"/>
      <c r="O32" s="14"/>
      <c r="P32" s="14"/>
      <c r="S32" s="359" t="s">
        <v>913</v>
      </c>
      <c r="U32" s="546"/>
      <c r="V32" s="546"/>
      <c r="W32" s="546"/>
      <c r="X32" s="546"/>
      <c r="Y32" s="546"/>
      <c r="Z32" s="546"/>
      <c r="AA32" s="546"/>
      <c r="AB32" s="546"/>
      <c r="AC32" s="546"/>
      <c r="AD32" s="546"/>
      <c r="AE32" s="546"/>
      <c r="AF32" s="546"/>
      <c r="AG32" s="546"/>
      <c r="AH32" s="546"/>
      <c r="AI32" s="546"/>
    </row>
    <row r="33" spans="1:30" customForma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26"/>
      <c r="L33" s="26"/>
      <c r="M33" s="26"/>
      <c r="N33" s="14"/>
      <c r="O33" s="14"/>
      <c r="P33" s="14"/>
      <c r="S33" s="359" t="s">
        <v>914</v>
      </c>
      <c r="U33" s="539"/>
      <c r="V33" s="14"/>
      <c r="W33" s="14"/>
      <c r="X33" s="14"/>
      <c r="AC33" s="14"/>
      <c r="AD33" s="14"/>
    </row>
    <row r="34" spans="1:30" customFormat="1" x14ac:dyDescent="0.2">
      <c r="K34" s="12"/>
      <c r="L34" s="12"/>
      <c r="M34" s="12"/>
      <c r="R34" s="549" t="s">
        <v>82</v>
      </c>
    </row>
    <row r="36" spans="1:30" x14ac:dyDescent="0.2">
      <c r="A36" s="956"/>
      <c r="B36" s="956"/>
      <c r="C36" s="956"/>
      <c r="D36" s="956"/>
      <c r="E36" s="956"/>
      <c r="F36" s="956"/>
      <c r="G36" s="956"/>
      <c r="H36" s="956"/>
      <c r="I36" s="956"/>
      <c r="J36" s="956"/>
      <c r="K36" s="956"/>
      <c r="L36" s="956"/>
      <c r="M36" s="956"/>
      <c r="N36" s="956"/>
      <c r="O36" s="956"/>
      <c r="P36" s="956"/>
      <c r="Q36" s="956"/>
      <c r="R36" s="956"/>
      <c r="S36" s="956"/>
      <c r="T36" s="956"/>
    </row>
  </sheetData>
  <sortState ref="B11:T18">
    <sortCondition ref="B11:B18"/>
  </sortState>
  <mergeCells count="16">
    <mergeCell ref="A4:T5"/>
    <mergeCell ref="A2:T2"/>
    <mergeCell ref="A3:T3"/>
    <mergeCell ref="G1:I1"/>
    <mergeCell ref="A6:T6"/>
    <mergeCell ref="Q1:T1"/>
    <mergeCell ref="A36:T36"/>
    <mergeCell ref="L7:T7"/>
    <mergeCell ref="A8:A9"/>
    <mergeCell ref="B8:B9"/>
    <mergeCell ref="C8:G8"/>
    <mergeCell ref="A7:B7"/>
    <mergeCell ref="H8:H9"/>
    <mergeCell ref="I8:L8"/>
    <mergeCell ref="M8:R8"/>
    <mergeCell ref="S8:T8"/>
  </mergeCells>
  <phoneticPr fontId="0" type="noConversion"/>
  <printOptions horizontalCentered="1"/>
  <pageMargins left="0.70866141732283472" right="0.70866141732283472" top="1.57" bottom="0" header="0.31496062992125984" footer="0.31496062992125984"/>
  <pageSetup paperSize="9" scale="7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topLeftCell="A7" zoomScale="110" zoomScaleNormal="110" zoomScaleSheetLayoutView="100" workbookViewId="0">
      <selection activeCell="H23" sqref="H23"/>
    </sheetView>
  </sheetViews>
  <sheetFormatPr defaultColWidth="9.140625" defaultRowHeight="12.75" x14ac:dyDescent="0.2"/>
  <cols>
    <col min="1" max="1" width="5.5703125" style="235" customWidth="1"/>
    <col min="2" max="2" width="10.140625" style="235" customWidth="1"/>
    <col min="3" max="3" width="10.28515625" style="235" customWidth="1"/>
    <col min="4" max="4" width="8.42578125" style="235" customWidth="1"/>
    <col min="5" max="6" width="9.85546875" style="235" customWidth="1"/>
    <col min="7" max="7" width="10.85546875" style="235" customWidth="1"/>
    <col min="8" max="8" width="12.85546875" style="235" customWidth="1"/>
    <col min="9" max="9" width="8.7109375" style="225" customWidth="1"/>
    <col min="10" max="11" width="8" style="225" customWidth="1"/>
    <col min="12" max="14" width="8.140625" style="225" customWidth="1"/>
    <col min="15" max="15" width="8.42578125" style="225" customWidth="1"/>
    <col min="16" max="18" width="8.140625" style="225" customWidth="1"/>
    <col min="19" max="19" width="10.42578125" style="225" customWidth="1"/>
    <col min="20" max="20" width="12.5703125" style="225" customWidth="1"/>
    <col min="21" max="16384" width="9.140625" style="235"/>
  </cols>
  <sheetData>
    <row r="1" spans="1:20" ht="12.75" customHeight="1" x14ac:dyDescent="0.2">
      <c r="G1" s="966"/>
      <c r="H1" s="966"/>
      <c r="I1" s="966"/>
      <c r="J1" s="235"/>
      <c r="K1" s="235"/>
      <c r="L1" s="235"/>
      <c r="M1" s="235"/>
      <c r="N1" s="235"/>
      <c r="O1" s="235"/>
      <c r="P1" s="235"/>
      <c r="Q1" s="235"/>
      <c r="R1" s="235"/>
      <c r="S1" s="968" t="s">
        <v>531</v>
      </c>
      <c r="T1" s="968"/>
    </row>
    <row r="2" spans="1:20" ht="15.75" x14ac:dyDescent="0.25">
      <c r="A2" s="964" t="s">
        <v>0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  <c r="Q2" s="964"/>
      <c r="R2" s="964"/>
      <c r="S2" s="964"/>
      <c r="T2" s="964"/>
    </row>
    <row r="3" spans="1:20" ht="18" x14ac:dyDescent="0.25">
      <c r="A3" s="965" t="s">
        <v>740</v>
      </c>
      <c r="B3" s="965"/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  <c r="Q3" s="965"/>
      <c r="R3" s="965"/>
      <c r="S3" s="965"/>
      <c r="T3" s="965"/>
    </row>
    <row r="4" spans="1:20" ht="12.75" customHeight="1" x14ac:dyDescent="0.2">
      <c r="A4" s="963" t="s">
        <v>749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</row>
    <row r="5" spans="1:20" s="273" customFormat="1" ht="7.5" customHeight="1" x14ac:dyDescent="0.2">
      <c r="A5" s="963"/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</row>
    <row r="6" spans="1:20" x14ac:dyDescent="0.2">
      <c r="A6" s="967"/>
      <c r="B6" s="967"/>
      <c r="C6" s="967"/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7"/>
      <c r="O6" s="967"/>
      <c r="P6" s="967"/>
      <c r="Q6" s="967"/>
      <c r="R6" s="967"/>
      <c r="S6" s="967"/>
      <c r="T6" s="967"/>
    </row>
    <row r="7" spans="1:20" x14ac:dyDescent="0.2">
      <c r="A7" s="722" t="s">
        <v>970</v>
      </c>
      <c r="B7" s="722"/>
      <c r="H7" s="260"/>
      <c r="I7" s="235"/>
      <c r="J7" s="235"/>
      <c r="K7" s="235"/>
      <c r="L7" s="957"/>
      <c r="M7" s="957"/>
      <c r="N7" s="957"/>
      <c r="O7" s="957"/>
      <c r="P7" s="957"/>
      <c r="Q7" s="957"/>
      <c r="R7" s="957"/>
      <c r="S7" s="957"/>
      <c r="T7" s="957"/>
    </row>
    <row r="8" spans="1:20" ht="52.5" customHeight="1" x14ac:dyDescent="0.2">
      <c r="A8" s="783" t="s">
        <v>2</v>
      </c>
      <c r="B8" s="783" t="s">
        <v>3</v>
      </c>
      <c r="C8" s="958" t="s">
        <v>483</v>
      </c>
      <c r="D8" s="959"/>
      <c r="E8" s="959"/>
      <c r="F8" s="959"/>
      <c r="G8" s="960"/>
      <c r="H8" s="961" t="s">
        <v>83</v>
      </c>
      <c r="I8" s="958" t="s">
        <v>84</v>
      </c>
      <c r="J8" s="959"/>
      <c r="K8" s="959"/>
      <c r="L8" s="960"/>
      <c r="M8" s="783" t="s">
        <v>647</v>
      </c>
      <c r="N8" s="783"/>
      <c r="O8" s="783"/>
      <c r="P8" s="783"/>
      <c r="Q8" s="783"/>
      <c r="R8" s="783"/>
      <c r="S8" s="783" t="s">
        <v>703</v>
      </c>
      <c r="T8" s="783"/>
    </row>
    <row r="9" spans="1:20" ht="44.45" customHeight="1" x14ac:dyDescent="0.2">
      <c r="A9" s="783"/>
      <c r="B9" s="783"/>
      <c r="C9" s="302" t="s">
        <v>5</v>
      </c>
      <c r="D9" s="302" t="s">
        <v>6</v>
      </c>
      <c r="E9" s="302" t="s">
        <v>354</v>
      </c>
      <c r="F9" s="357" t="s">
        <v>99</v>
      </c>
      <c r="G9" s="357" t="s">
        <v>224</v>
      </c>
      <c r="H9" s="962"/>
      <c r="I9" s="302" t="s">
        <v>88</v>
      </c>
      <c r="J9" s="302" t="s">
        <v>19</v>
      </c>
      <c r="K9" s="302" t="s">
        <v>40</v>
      </c>
      <c r="L9" s="302" t="s">
        <v>682</v>
      </c>
      <c r="M9" s="302" t="s">
        <v>17</v>
      </c>
      <c r="N9" s="302" t="s">
        <v>648</v>
      </c>
      <c r="O9" s="302" t="s">
        <v>649</v>
      </c>
      <c r="P9" s="302" t="s">
        <v>650</v>
      </c>
      <c r="Q9" s="302" t="s">
        <v>651</v>
      </c>
      <c r="R9" s="302" t="s">
        <v>652</v>
      </c>
      <c r="S9" s="302" t="s">
        <v>708</v>
      </c>
      <c r="T9" s="302" t="s">
        <v>706</v>
      </c>
    </row>
    <row r="10" spans="1:20" s="632" customFormat="1" x14ac:dyDescent="0.2">
      <c r="A10" s="358">
        <v>1</v>
      </c>
      <c r="B10" s="358">
        <v>2</v>
      </c>
      <c r="C10" s="358">
        <v>3</v>
      </c>
      <c r="D10" s="358">
        <v>4</v>
      </c>
      <c r="E10" s="358">
        <v>5</v>
      </c>
      <c r="F10" s="358">
        <v>6</v>
      </c>
      <c r="G10" s="358">
        <v>7</v>
      </c>
      <c r="H10" s="358">
        <v>8</v>
      </c>
      <c r="I10" s="358">
        <v>9</v>
      </c>
      <c r="J10" s="358">
        <v>10</v>
      </c>
      <c r="K10" s="358">
        <v>11</v>
      </c>
      <c r="L10" s="358">
        <v>12</v>
      </c>
      <c r="M10" s="358">
        <v>13</v>
      </c>
      <c r="N10" s="358">
        <v>14</v>
      </c>
      <c r="O10" s="358">
        <v>15</v>
      </c>
      <c r="P10" s="358">
        <v>16</v>
      </c>
      <c r="Q10" s="358">
        <v>17</v>
      </c>
      <c r="R10" s="358">
        <v>18</v>
      </c>
      <c r="S10" s="358">
        <v>19</v>
      </c>
      <c r="T10" s="358">
        <v>20</v>
      </c>
    </row>
    <row r="11" spans="1:20" x14ac:dyDescent="0.2">
      <c r="A11" s="237">
        <v>1</v>
      </c>
      <c r="B11" s="238" t="s">
        <v>900</v>
      </c>
      <c r="C11" s="354">
        <f>'enrolment vs availed_UPY'!H11</f>
        <v>6256.5630015408888</v>
      </c>
      <c r="D11" s="354">
        <f>'enrolment vs availed_UPY'!I11</f>
        <v>2106.0026878468434</v>
      </c>
      <c r="E11" s="354">
        <f>'enrolment vs availed_UPY'!J11</f>
        <v>0</v>
      </c>
      <c r="F11" s="354">
        <f>'enrolment vs availed_UPY'!K11</f>
        <v>0</v>
      </c>
      <c r="G11" s="354">
        <f>SUM(C11:F11)</f>
        <v>8362.5656893877313</v>
      </c>
      <c r="H11" s="349">
        <v>216</v>
      </c>
      <c r="I11" s="350">
        <f>SUM(J11:L11)</f>
        <v>270.94712833616245</v>
      </c>
      <c r="J11" s="346">
        <f>G11*H11*0.00015</f>
        <v>270.94712833616245</v>
      </c>
      <c r="K11" s="351">
        <v>0</v>
      </c>
      <c r="L11" s="351">
        <v>0</v>
      </c>
      <c r="M11" s="350">
        <f>SUM(N11:R11)</f>
        <v>54.189425667232499</v>
      </c>
      <c r="N11" s="350">
        <f>G11*H11*0.00003</f>
        <v>54.189425667232499</v>
      </c>
      <c r="O11" s="351">
        <v>0</v>
      </c>
      <c r="P11" s="351">
        <v>0</v>
      </c>
      <c r="Q11" s="351">
        <v>0</v>
      </c>
      <c r="R11" s="351">
        <v>0</v>
      </c>
      <c r="S11" s="351">
        <v>3970</v>
      </c>
      <c r="T11" s="350">
        <f>I11*S11/100000</f>
        <v>10.756600994945648</v>
      </c>
    </row>
    <row r="12" spans="1:20" x14ac:dyDescent="0.2">
      <c r="A12" s="237">
        <v>2</v>
      </c>
      <c r="B12" s="238" t="s">
        <v>901</v>
      </c>
      <c r="C12" s="354">
        <f>'enrolment vs availed_UPY'!H12</f>
        <v>3678.5905984591141</v>
      </c>
      <c r="D12" s="354">
        <f>'enrolment vs availed_UPY'!I12</f>
        <v>653.11936929601359</v>
      </c>
      <c r="E12" s="354">
        <f>'enrolment vs availed_UPY'!J12</f>
        <v>0</v>
      </c>
      <c r="F12" s="354">
        <f>'enrolment vs availed_UPY'!K12</f>
        <v>0</v>
      </c>
      <c r="G12" s="354">
        <f t="shared" ref="G12:G18" si="0">SUM(C12:F12)</f>
        <v>4331.7099677551278</v>
      </c>
      <c r="H12" s="349">
        <v>216</v>
      </c>
      <c r="I12" s="350">
        <f t="shared" ref="I12:I18" si="1">SUM(J12:L12)</f>
        <v>140.34740295526612</v>
      </c>
      <c r="J12" s="346">
        <f t="shared" ref="J12:J18" si="2">G12*H12*0.00015</f>
        <v>140.34740295526612</v>
      </c>
      <c r="K12" s="351">
        <v>0</v>
      </c>
      <c r="L12" s="351">
        <v>0</v>
      </c>
      <c r="M12" s="350">
        <f t="shared" ref="M12:M18" si="3">SUM(N12:R12)</f>
        <v>28.069480591053228</v>
      </c>
      <c r="N12" s="350">
        <f t="shared" ref="N12:N18" si="4">G12*H12*0.00003</f>
        <v>28.069480591053228</v>
      </c>
      <c r="O12" s="351">
        <v>0</v>
      </c>
      <c r="P12" s="351">
        <v>0</v>
      </c>
      <c r="Q12" s="351">
        <v>0</v>
      </c>
      <c r="R12" s="351">
        <v>0</v>
      </c>
      <c r="S12" s="351">
        <v>3970</v>
      </c>
      <c r="T12" s="350">
        <f t="shared" ref="T12:T18" si="5">I12*S12/100000</f>
        <v>5.571791897324065</v>
      </c>
    </row>
    <row r="13" spans="1:20" x14ac:dyDescent="0.2">
      <c r="A13" s="237">
        <v>3</v>
      </c>
      <c r="B13" s="238" t="s">
        <v>902</v>
      </c>
      <c r="C13" s="354">
        <f>'enrolment vs availed_UPY'!H13</f>
        <v>2458.613257142857</v>
      </c>
      <c r="D13" s="354">
        <f>'enrolment vs availed_UPY'!I13</f>
        <v>840.98514285714305</v>
      </c>
      <c r="E13" s="354">
        <f>'enrolment vs availed_UPY'!J13</f>
        <v>0</v>
      </c>
      <c r="F13" s="354">
        <f>'enrolment vs availed_UPY'!K13</f>
        <v>0</v>
      </c>
      <c r="G13" s="354">
        <f t="shared" si="0"/>
        <v>3299.5983999999999</v>
      </c>
      <c r="H13" s="349">
        <v>216</v>
      </c>
      <c r="I13" s="350">
        <f t="shared" si="1"/>
        <v>106.90698815999998</v>
      </c>
      <c r="J13" s="346">
        <f t="shared" si="2"/>
        <v>106.90698815999998</v>
      </c>
      <c r="K13" s="351">
        <v>0</v>
      </c>
      <c r="L13" s="351">
        <v>0</v>
      </c>
      <c r="M13" s="350">
        <f t="shared" si="3"/>
        <v>21.381397631999999</v>
      </c>
      <c r="N13" s="350">
        <f t="shared" si="4"/>
        <v>21.381397631999999</v>
      </c>
      <c r="O13" s="351">
        <v>0</v>
      </c>
      <c r="P13" s="351">
        <v>0</v>
      </c>
      <c r="Q13" s="351">
        <v>0</v>
      </c>
      <c r="R13" s="351">
        <v>0</v>
      </c>
      <c r="S13" s="351">
        <v>3970</v>
      </c>
      <c r="T13" s="350">
        <f t="shared" si="5"/>
        <v>4.2442074299519996</v>
      </c>
    </row>
    <row r="14" spans="1:20" x14ac:dyDescent="0.2">
      <c r="A14" s="237">
        <v>4</v>
      </c>
      <c r="B14" s="238" t="s">
        <v>903</v>
      </c>
      <c r="C14" s="354">
        <f>'enrolment vs availed_UPY'!H14</f>
        <v>5348.6013714285709</v>
      </c>
      <c r="D14" s="354">
        <f>'enrolment vs availed_UPY'!I14</f>
        <v>874.92</v>
      </c>
      <c r="E14" s="354">
        <f>'enrolment vs availed_UPY'!J14</f>
        <v>0</v>
      </c>
      <c r="F14" s="354">
        <f>'enrolment vs availed_UPY'!K14</f>
        <v>0</v>
      </c>
      <c r="G14" s="354">
        <f t="shared" si="0"/>
        <v>6223.521371428571</v>
      </c>
      <c r="H14" s="349">
        <v>216</v>
      </c>
      <c r="I14" s="350">
        <f t="shared" si="1"/>
        <v>201.6420924342857</v>
      </c>
      <c r="J14" s="346">
        <f t="shared" si="2"/>
        <v>201.6420924342857</v>
      </c>
      <c r="K14" s="351">
        <v>0</v>
      </c>
      <c r="L14" s="351">
        <v>0</v>
      </c>
      <c r="M14" s="350">
        <f t="shared" si="3"/>
        <v>40.328418486857146</v>
      </c>
      <c r="N14" s="350">
        <f t="shared" si="4"/>
        <v>40.328418486857146</v>
      </c>
      <c r="O14" s="351">
        <v>0</v>
      </c>
      <c r="P14" s="351">
        <v>0</v>
      </c>
      <c r="Q14" s="351">
        <v>0</v>
      </c>
      <c r="R14" s="351">
        <v>0</v>
      </c>
      <c r="S14" s="351">
        <v>3970</v>
      </c>
      <c r="T14" s="350">
        <f t="shared" si="5"/>
        <v>8.0051910696411426</v>
      </c>
    </row>
    <row r="15" spans="1:20" x14ac:dyDescent="0.2">
      <c r="A15" s="237">
        <v>5</v>
      </c>
      <c r="B15" s="238" t="s">
        <v>904</v>
      </c>
      <c r="C15" s="354">
        <f>'enrolment vs availed_UPY'!H15</f>
        <v>5058.0758857142864</v>
      </c>
      <c r="D15" s="354">
        <f>'enrolment vs availed_UPY'!I15</f>
        <v>2351.1730285714289</v>
      </c>
      <c r="E15" s="354">
        <f>'enrolment vs availed_UPY'!J15</f>
        <v>0</v>
      </c>
      <c r="F15" s="354">
        <f>'enrolment vs availed_UPY'!K15</f>
        <v>0</v>
      </c>
      <c r="G15" s="354">
        <f t="shared" si="0"/>
        <v>7409.2489142857157</v>
      </c>
      <c r="H15" s="349">
        <v>216</v>
      </c>
      <c r="I15" s="350">
        <f t="shared" si="1"/>
        <v>240.05966482285717</v>
      </c>
      <c r="J15" s="346">
        <f t="shared" si="2"/>
        <v>240.05966482285717</v>
      </c>
      <c r="K15" s="351">
        <v>0</v>
      </c>
      <c r="L15" s="351">
        <v>0</v>
      </c>
      <c r="M15" s="350">
        <f t="shared" si="3"/>
        <v>48.011932964571443</v>
      </c>
      <c r="N15" s="350">
        <f t="shared" si="4"/>
        <v>48.011932964571443</v>
      </c>
      <c r="O15" s="351">
        <v>0</v>
      </c>
      <c r="P15" s="351">
        <v>0</v>
      </c>
      <c r="Q15" s="351">
        <v>0</v>
      </c>
      <c r="R15" s="351">
        <v>0</v>
      </c>
      <c r="S15" s="351">
        <v>3970</v>
      </c>
      <c r="T15" s="350">
        <f t="shared" si="5"/>
        <v>9.5303686934674303</v>
      </c>
    </row>
    <row r="16" spans="1:20" x14ac:dyDescent="0.2">
      <c r="A16" s="237">
        <v>6</v>
      </c>
      <c r="B16" s="238" t="s">
        <v>905</v>
      </c>
      <c r="C16" s="354">
        <f>'enrolment vs availed_UPY'!H16</f>
        <v>3330.0477714285712</v>
      </c>
      <c r="D16" s="354">
        <f>'enrolment vs availed_UPY'!I16</f>
        <v>364.15177142857141</v>
      </c>
      <c r="E16" s="354">
        <f>'enrolment vs availed_UPY'!J16</f>
        <v>0</v>
      </c>
      <c r="F16" s="354">
        <f>'enrolment vs availed_UPY'!K16</f>
        <v>0</v>
      </c>
      <c r="G16" s="354">
        <f t="shared" si="0"/>
        <v>3694.1995428571427</v>
      </c>
      <c r="H16" s="349">
        <v>216</v>
      </c>
      <c r="I16" s="350">
        <f t="shared" si="1"/>
        <v>119.69206518857142</v>
      </c>
      <c r="J16" s="346">
        <f t="shared" si="2"/>
        <v>119.69206518857142</v>
      </c>
      <c r="K16" s="351">
        <v>0</v>
      </c>
      <c r="L16" s="351">
        <v>0</v>
      </c>
      <c r="M16" s="350">
        <f t="shared" si="3"/>
        <v>23.938413037714287</v>
      </c>
      <c r="N16" s="350">
        <f t="shared" si="4"/>
        <v>23.938413037714287</v>
      </c>
      <c r="O16" s="351">
        <v>0</v>
      </c>
      <c r="P16" s="351">
        <v>0</v>
      </c>
      <c r="Q16" s="351">
        <v>0</v>
      </c>
      <c r="R16" s="351">
        <v>0</v>
      </c>
      <c r="S16" s="351">
        <v>3970</v>
      </c>
      <c r="T16" s="350">
        <f t="shared" si="5"/>
        <v>4.7517749879862849</v>
      </c>
    </row>
    <row r="17" spans="1:35" x14ac:dyDescent="0.2">
      <c r="A17" s="237">
        <v>7</v>
      </c>
      <c r="B17" s="238" t="s">
        <v>907</v>
      </c>
      <c r="C17" s="354">
        <f>'enrolment vs availed_UPY'!H17</f>
        <v>1218.069485714286</v>
      </c>
      <c r="D17" s="354">
        <f>'enrolment vs availed_UPY'!I17</f>
        <v>1132.8827428571428</v>
      </c>
      <c r="E17" s="354">
        <f>'enrolment vs availed_UPY'!J17</f>
        <v>0</v>
      </c>
      <c r="F17" s="354">
        <f>'enrolment vs availed_UPY'!K17</f>
        <v>0</v>
      </c>
      <c r="G17" s="354">
        <f t="shared" si="0"/>
        <v>2350.9522285714288</v>
      </c>
      <c r="H17" s="349">
        <v>216</v>
      </c>
      <c r="I17" s="350">
        <f t="shared" si="1"/>
        <v>76.170852205714283</v>
      </c>
      <c r="J17" s="346">
        <f t="shared" si="2"/>
        <v>76.170852205714283</v>
      </c>
      <c r="K17" s="351">
        <v>0</v>
      </c>
      <c r="L17" s="351">
        <v>0</v>
      </c>
      <c r="M17" s="350">
        <f t="shared" si="3"/>
        <v>15.234170441142858</v>
      </c>
      <c r="N17" s="350">
        <f t="shared" si="4"/>
        <v>15.234170441142858</v>
      </c>
      <c r="O17" s="351">
        <v>0</v>
      </c>
      <c r="P17" s="351">
        <v>0</v>
      </c>
      <c r="Q17" s="351">
        <v>0</v>
      </c>
      <c r="R17" s="351">
        <v>0</v>
      </c>
      <c r="S17" s="351">
        <v>3970</v>
      </c>
      <c r="T17" s="350">
        <f t="shared" si="5"/>
        <v>3.023982832566857</v>
      </c>
    </row>
    <row r="18" spans="1:35" x14ac:dyDescent="0.2">
      <c r="A18" s="237">
        <v>8</v>
      </c>
      <c r="B18" s="238" t="s">
        <v>906</v>
      </c>
      <c r="C18" s="354">
        <f>'enrolment vs availed_UPY'!H18</f>
        <v>3225.1309714285717</v>
      </c>
      <c r="D18" s="354">
        <f>'enrolment vs availed_UPY'!I18</f>
        <v>0</v>
      </c>
      <c r="E18" s="354">
        <f>'enrolment vs availed_UPY'!J18</f>
        <v>0</v>
      </c>
      <c r="F18" s="354">
        <f>'enrolment vs availed_UPY'!K18</f>
        <v>0</v>
      </c>
      <c r="G18" s="354">
        <f t="shared" si="0"/>
        <v>3225.1309714285717</v>
      </c>
      <c r="H18" s="636">
        <v>216</v>
      </c>
      <c r="I18" s="350">
        <f t="shared" si="1"/>
        <v>104.49424347428571</v>
      </c>
      <c r="J18" s="346">
        <f t="shared" si="2"/>
        <v>104.49424347428571</v>
      </c>
      <c r="K18" s="351">
        <v>0</v>
      </c>
      <c r="L18" s="351">
        <v>0</v>
      </c>
      <c r="M18" s="350">
        <f t="shared" si="3"/>
        <v>20.898848694857147</v>
      </c>
      <c r="N18" s="350">
        <f t="shared" si="4"/>
        <v>20.898848694857147</v>
      </c>
      <c r="O18" s="351">
        <v>0</v>
      </c>
      <c r="P18" s="351">
        <v>0</v>
      </c>
      <c r="Q18" s="351">
        <v>0</v>
      </c>
      <c r="R18" s="351">
        <v>0</v>
      </c>
      <c r="S18" s="351">
        <v>3970</v>
      </c>
      <c r="T18" s="350">
        <f t="shared" si="5"/>
        <v>4.1484214659291423</v>
      </c>
    </row>
    <row r="19" spans="1:35" x14ac:dyDescent="0.2">
      <c r="A19" s="239" t="s">
        <v>7</v>
      </c>
      <c r="B19" s="356" t="s">
        <v>17</v>
      </c>
      <c r="C19" s="355">
        <f>SUM(C11:C18)</f>
        <v>30573.692342857143</v>
      </c>
      <c r="D19" s="355">
        <f t="shared" ref="D19:T19" si="6">SUM(D11:D18)</f>
        <v>8323.2347428571429</v>
      </c>
      <c r="E19" s="355">
        <f t="shared" si="6"/>
        <v>0</v>
      </c>
      <c r="F19" s="355">
        <f t="shared" si="6"/>
        <v>0</v>
      </c>
      <c r="G19" s="635">
        <f t="shared" si="6"/>
        <v>38896.927085714291</v>
      </c>
      <c r="H19" s="355" t="s">
        <v>7</v>
      </c>
      <c r="I19" s="353">
        <f t="shared" si="6"/>
        <v>1260.2604375771427</v>
      </c>
      <c r="J19" s="353">
        <f t="shared" si="6"/>
        <v>1260.2604375771427</v>
      </c>
      <c r="K19" s="353">
        <f t="shared" si="6"/>
        <v>0</v>
      </c>
      <c r="L19" s="353">
        <f t="shared" si="6"/>
        <v>0</v>
      </c>
      <c r="M19" s="353">
        <f t="shared" si="6"/>
        <v>252.05208751542858</v>
      </c>
      <c r="N19" s="353">
        <f t="shared" si="6"/>
        <v>252.05208751542858</v>
      </c>
      <c r="O19" s="353">
        <f t="shared" si="6"/>
        <v>0</v>
      </c>
      <c r="P19" s="353">
        <f t="shared" si="6"/>
        <v>0</v>
      </c>
      <c r="Q19" s="353">
        <f t="shared" si="6"/>
        <v>0</v>
      </c>
      <c r="R19" s="353">
        <f t="shared" si="6"/>
        <v>0</v>
      </c>
      <c r="S19" s="353" t="s">
        <v>7</v>
      </c>
      <c r="T19" s="353">
        <f t="shared" si="6"/>
        <v>50.032339371812569</v>
      </c>
    </row>
    <row r="20" spans="1:35" x14ac:dyDescent="0.2">
      <c r="A20" s="240"/>
      <c r="B20" s="240"/>
      <c r="C20" s="240"/>
      <c r="D20" s="240"/>
      <c r="E20" s="240"/>
      <c r="F20" s="240"/>
      <c r="G20" s="240"/>
      <c r="H20" s="240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</row>
    <row r="21" spans="1:35" x14ac:dyDescent="0.2">
      <c r="A21" s="241" t="s">
        <v>8</v>
      </c>
      <c r="B21" s="242"/>
      <c r="C21" s="242"/>
      <c r="D21" s="240"/>
      <c r="E21" s="240"/>
      <c r="F21" s="240"/>
      <c r="G21" s="240"/>
      <c r="H21" s="240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</row>
    <row r="22" spans="1:35" x14ac:dyDescent="0.2">
      <c r="A22" s="243" t="s">
        <v>9</v>
      </c>
      <c r="B22" s="243"/>
      <c r="C22" s="243"/>
      <c r="F22" s="235" t="s">
        <v>26</v>
      </c>
      <c r="G22" s="235">
        <v>38722</v>
      </c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</row>
    <row r="23" spans="1:35" x14ac:dyDescent="0.2">
      <c r="A23" s="243" t="s">
        <v>10</v>
      </c>
      <c r="B23" s="243"/>
      <c r="C23" s="243"/>
      <c r="F23" s="235" t="s">
        <v>30</v>
      </c>
      <c r="G23" s="235">
        <v>37947</v>
      </c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</row>
    <row r="24" spans="1:35" x14ac:dyDescent="0.2">
      <c r="A24" s="243"/>
      <c r="B24" s="243"/>
      <c r="C24" s="243"/>
      <c r="F24" s="235" t="s">
        <v>982</v>
      </c>
      <c r="G24" s="235">
        <v>40279</v>
      </c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</row>
    <row r="25" spans="1:35" x14ac:dyDescent="0.2">
      <c r="A25" s="243"/>
      <c r="B25" s="243"/>
      <c r="C25" s="243"/>
      <c r="G25" s="661">
        <f>AVERAGE(G22:G24)</f>
        <v>38982.666666666664</v>
      </c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</row>
    <row r="26" spans="1:35" s="633" customFormat="1" x14ac:dyDescent="0.2">
      <c r="A26" s="175"/>
      <c r="B26" s="175"/>
      <c r="C26" s="175"/>
      <c r="D26" s="175"/>
      <c r="E26" s="175"/>
      <c r="F26" s="175"/>
      <c r="G26" s="679"/>
      <c r="H26" s="175"/>
      <c r="I26" s="175"/>
      <c r="J26" s="175"/>
      <c r="K26" s="182"/>
      <c r="L26" s="182"/>
      <c r="M26" s="182"/>
      <c r="N26" s="175"/>
      <c r="O26" s="175"/>
      <c r="P26" s="175"/>
      <c r="Q26" s="175"/>
      <c r="R26" s="175"/>
      <c r="S26" s="359" t="s">
        <v>912</v>
      </c>
      <c r="T26" s="175"/>
    </row>
    <row r="27" spans="1:35" s="251" customFormat="1" ht="12.75" customHeight="1" x14ac:dyDescent="0.2">
      <c r="A27" s="14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26"/>
      <c r="L27" s="26"/>
      <c r="M27" s="26"/>
      <c r="N27" s="14"/>
      <c r="O27" s="14"/>
      <c r="P27" s="14"/>
      <c r="Q27"/>
      <c r="R27"/>
      <c r="S27" s="359" t="s">
        <v>913</v>
      </c>
      <c r="T27"/>
      <c r="U27" s="634"/>
      <c r="V27" s="634"/>
      <c r="W27" s="634"/>
      <c r="X27" s="634"/>
      <c r="Y27" s="634"/>
      <c r="Z27" s="634"/>
      <c r="AA27" s="634"/>
      <c r="AB27" s="634"/>
      <c r="AC27" s="634"/>
      <c r="AD27" s="634"/>
      <c r="AE27" s="634"/>
      <c r="AF27" s="634"/>
      <c r="AG27" s="634"/>
      <c r="AH27" s="634"/>
      <c r="AI27" s="634"/>
    </row>
    <row r="28" spans="1:35" s="251" customForma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26"/>
      <c r="L28" s="26"/>
      <c r="M28" s="26"/>
      <c r="N28" s="14"/>
      <c r="O28" s="14"/>
      <c r="P28" s="14"/>
      <c r="Q28"/>
      <c r="R28"/>
      <c r="S28" s="359" t="s">
        <v>914</v>
      </c>
      <c r="T28"/>
      <c r="U28" s="611"/>
      <c r="V28" s="243"/>
      <c r="W28" s="243"/>
      <c r="X28" s="243"/>
      <c r="AC28" s="243"/>
      <c r="AD28" s="243"/>
    </row>
    <row r="29" spans="1:35" s="251" customFormat="1" x14ac:dyDescent="0.2">
      <c r="A29"/>
      <c r="B29"/>
      <c r="C29"/>
      <c r="D29"/>
      <c r="E29"/>
      <c r="F29"/>
      <c r="G29"/>
      <c r="H29"/>
      <c r="I29"/>
      <c r="J29"/>
      <c r="K29" s="12"/>
      <c r="L29" s="12"/>
      <c r="M29" s="12"/>
      <c r="N29"/>
      <c r="O29"/>
      <c r="P29"/>
      <c r="Q29"/>
      <c r="R29" s="549" t="s">
        <v>82</v>
      </c>
      <c r="S29"/>
      <c r="T29"/>
    </row>
    <row r="31" spans="1:35" x14ac:dyDescent="0.2">
      <c r="A31" s="956"/>
      <c r="B31" s="956"/>
      <c r="C31" s="956"/>
      <c r="D31" s="956"/>
      <c r="E31" s="956"/>
      <c r="F31" s="956"/>
      <c r="G31" s="956"/>
      <c r="H31" s="956"/>
      <c r="I31" s="956"/>
      <c r="J31" s="956"/>
      <c r="K31" s="956"/>
      <c r="L31" s="956"/>
      <c r="M31" s="956"/>
      <c r="N31" s="956"/>
      <c r="O31" s="956"/>
      <c r="P31" s="956"/>
      <c r="Q31" s="956"/>
      <c r="R31" s="956"/>
      <c r="S31" s="956"/>
      <c r="T31" s="956"/>
    </row>
  </sheetData>
  <sortState ref="A11:T18">
    <sortCondition ref="B11:B18"/>
  </sortState>
  <mergeCells count="16">
    <mergeCell ref="A31:T31"/>
    <mergeCell ref="S1:T1"/>
    <mergeCell ref="A8:A9"/>
    <mergeCell ref="B8:B9"/>
    <mergeCell ref="C8:G8"/>
    <mergeCell ref="H8:H9"/>
    <mergeCell ref="I8:L8"/>
    <mergeCell ref="M8:R8"/>
    <mergeCell ref="S8:T8"/>
    <mergeCell ref="G1:I1"/>
    <mergeCell ref="A2:T2"/>
    <mergeCell ref="A3:T3"/>
    <mergeCell ref="A4:T5"/>
    <mergeCell ref="A6:T6"/>
    <mergeCell ref="A7:B7"/>
    <mergeCell ref="L7:T7"/>
  </mergeCells>
  <printOptions horizontalCentered="1"/>
  <pageMargins left="0.70866141732283472" right="0.70866141732283472" top="2.1800000000000002" bottom="0" header="0.36" footer="0.31496062992125984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zoomScale="80" zoomScaleNormal="80" zoomScaleSheetLayoutView="80" workbookViewId="0">
      <selection activeCell="J19" sqref="J19"/>
    </sheetView>
  </sheetViews>
  <sheetFormatPr defaultColWidth="9.140625" defaultRowHeight="12.75" x14ac:dyDescent="0.2"/>
  <cols>
    <col min="1" max="1" width="7.28515625" style="159" customWidth="1"/>
    <col min="2" max="2" width="26" style="159" customWidth="1"/>
    <col min="3" max="5" width="8.28515625" style="159" customWidth="1"/>
    <col min="6" max="6" width="14.28515625" style="159" customWidth="1"/>
    <col min="7" max="9" width="10.7109375" style="159" customWidth="1"/>
    <col min="10" max="10" width="15.42578125" style="159" customWidth="1"/>
    <col min="11" max="13" width="9.140625" style="159"/>
    <col min="14" max="14" width="17.28515625" style="159" customWidth="1"/>
    <col min="15" max="15" width="7.85546875" style="159" customWidth="1"/>
    <col min="16" max="16" width="7.7109375" style="159" customWidth="1"/>
    <col min="17" max="17" width="9.140625" style="159"/>
    <col min="18" max="18" width="12.85546875" style="159" customWidth="1"/>
    <col min="19" max="19" width="7.5703125" style="159" customWidth="1"/>
    <col min="20" max="20" width="7" style="159" customWidth="1"/>
    <col min="21" max="21" width="8.85546875" style="159" customWidth="1"/>
    <col min="22" max="16384" width="9.140625" style="159"/>
  </cols>
  <sheetData>
    <row r="1" spans="1:24" ht="15" x14ac:dyDescent="0.2">
      <c r="V1" s="160" t="s">
        <v>537</v>
      </c>
    </row>
    <row r="2" spans="1:24" ht="15.75" x14ac:dyDescent="0.25">
      <c r="G2" s="121" t="s">
        <v>0</v>
      </c>
      <c r="H2" s="121"/>
      <c r="I2" s="121"/>
      <c r="O2" s="82"/>
      <c r="P2" s="82"/>
      <c r="Q2" s="82"/>
      <c r="R2" s="82"/>
    </row>
    <row r="3" spans="1:24" ht="20.25" x14ac:dyDescent="0.3">
      <c r="C3" s="775" t="s">
        <v>740</v>
      </c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125"/>
      <c r="P3" s="125"/>
      <c r="Q3" s="125"/>
      <c r="R3" s="125"/>
      <c r="S3" s="125"/>
      <c r="T3" s="125"/>
      <c r="U3" s="125"/>
      <c r="V3" s="125"/>
      <c r="W3" s="125"/>
      <c r="X3" s="125"/>
    </row>
    <row r="4" spans="1:24" ht="18" x14ac:dyDescent="0.25"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pans="1:24" ht="15.75" x14ac:dyDescent="0.25">
      <c r="B5" s="776" t="s">
        <v>790</v>
      </c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  <c r="N5" s="776"/>
      <c r="O5" s="776"/>
      <c r="P5" s="776"/>
      <c r="Q5" s="776"/>
      <c r="R5" s="776"/>
      <c r="S5" s="776"/>
      <c r="T5" s="83"/>
      <c r="U5" s="777" t="s">
        <v>246</v>
      </c>
      <c r="V5" s="778"/>
    </row>
    <row r="6" spans="1:24" ht="15" x14ac:dyDescent="0.2">
      <c r="K6" s="82"/>
      <c r="L6" s="82"/>
      <c r="M6" s="82"/>
      <c r="N6" s="82"/>
      <c r="O6" s="82"/>
      <c r="P6" s="82"/>
      <c r="Q6" s="82"/>
      <c r="R6" s="82"/>
    </row>
    <row r="7" spans="1:24" x14ac:dyDescent="0.2">
      <c r="A7" s="722" t="s">
        <v>970</v>
      </c>
      <c r="B7" s="722"/>
      <c r="O7" s="779" t="s">
        <v>828</v>
      </c>
      <c r="P7" s="779"/>
      <c r="Q7" s="779"/>
      <c r="R7" s="779"/>
      <c r="S7" s="779"/>
      <c r="T7" s="779"/>
      <c r="U7" s="779"/>
      <c r="V7" s="779"/>
    </row>
    <row r="8" spans="1:24" ht="35.25" customHeight="1" x14ac:dyDescent="0.2">
      <c r="A8" s="758" t="s">
        <v>2</v>
      </c>
      <c r="B8" s="758" t="s">
        <v>144</v>
      </c>
      <c r="C8" s="759" t="s">
        <v>145</v>
      </c>
      <c r="D8" s="759"/>
      <c r="E8" s="759"/>
      <c r="F8" s="759" t="s">
        <v>146</v>
      </c>
      <c r="G8" s="758" t="s">
        <v>175</v>
      </c>
      <c r="H8" s="758"/>
      <c r="I8" s="758"/>
      <c r="J8" s="758"/>
      <c r="K8" s="758"/>
      <c r="L8" s="758"/>
      <c r="M8" s="758"/>
      <c r="N8" s="758"/>
      <c r="O8" s="758" t="s">
        <v>176</v>
      </c>
      <c r="P8" s="758"/>
      <c r="Q8" s="758"/>
      <c r="R8" s="758"/>
      <c r="S8" s="758"/>
      <c r="T8" s="758"/>
      <c r="U8" s="758"/>
      <c r="V8" s="758"/>
    </row>
    <row r="9" spans="1:24" ht="15" x14ac:dyDescent="0.2">
      <c r="A9" s="758"/>
      <c r="B9" s="758"/>
      <c r="C9" s="759" t="s">
        <v>247</v>
      </c>
      <c r="D9" s="759" t="s">
        <v>41</v>
      </c>
      <c r="E9" s="759" t="s">
        <v>42</v>
      </c>
      <c r="F9" s="759"/>
      <c r="G9" s="758" t="s">
        <v>177</v>
      </c>
      <c r="H9" s="758"/>
      <c r="I9" s="758"/>
      <c r="J9" s="758"/>
      <c r="K9" s="758" t="s">
        <v>161</v>
      </c>
      <c r="L9" s="758"/>
      <c r="M9" s="758"/>
      <c r="N9" s="758"/>
      <c r="O9" s="758" t="s">
        <v>147</v>
      </c>
      <c r="P9" s="758"/>
      <c r="Q9" s="758"/>
      <c r="R9" s="758"/>
      <c r="S9" s="758" t="s">
        <v>160</v>
      </c>
      <c r="T9" s="758"/>
      <c r="U9" s="758"/>
      <c r="V9" s="758"/>
    </row>
    <row r="10" spans="1:24" x14ac:dyDescent="0.2">
      <c r="A10" s="758"/>
      <c r="B10" s="758"/>
      <c r="C10" s="759"/>
      <c r="D10" s="759"/>
      <c r="E10" s="759"/>
      <c r="F10" s="759"/>
      <c r="G10" s="760" t="s">
        <v>148</v>
      </c>
      <c r="H10" s="761"/>
      <c r="I10" s="762"/>
      <c r="J10" s="766" t="s">
        <v>149</v>
      </c>
      <c r="K10" s="769" t="s">
        <v>148</v>
      </c>
      <c r="L10" s="770"/>
      <c r="M10" s="771"/>
      <c r="N10" s="766" t="s">
        <v>149</v>
      </c>
      <c r="O10" s="769" t="s">
        <v>148</v>
      </c>
      <c r="P10" s="770"/>
      <c r="Q10" s="771"/>
      <c r="R10" s="766" t="s">
        <v>149</v>
      </c>
      <c r="S10" s="769" t="s">
        <v>148</v>
      </c>
      <c r="T10" s="770"/>
      <c r="U10" s="771"/>
      <c r="V10" s="766" t="s">
        <v>149</v>
      </c>
    </row>
    <row r="11" spans="1:24" ht="15" customHeight="1" x14ac:dyDescent="0.2">
      <c r="A11" s="758"/>
      <c r="B11" s="758"/>
      <c r="C11" s="759"/>
      <c r="D11" s="759"/>
      <c r="E11" s="759"/>
      <c r="F11" s="759"/>
      <c r="G11" s="763"/>
      <c r="H11" s="764"/>
      <c r="I11" s="765"/>
      <c r="J11" s="767"/>
      <c r="K11" s="772"/>
      <c r="L11" s="773"/>
      <c r="M11" s="774"/>
      <c r="N11" s="767"/>
      <c r="O11" s="772"/>
      <c r="P11" s="773"/>
      <c r="Q11" s="774"/>
      <c r="R11" s="767"/>
      <c r="S11" s="772"/>
      <c r="T11" s="773"/>
      <c r="U11" s="774"/>
      <c r="V11" s="767"/>
    </row>
    <row r="12" spans="1:24" ht="15" x14ac:dyDescent="0.2">
      <c r="A12" s="758"/>
      <c r="B12" s="758"/>
      <c r="C12" s="759"/>
      <c r="D12" s="759"/>
      <c r="E12" s="759"/>
      <c r="F12" s="759"/>
      <c r="G12" s="163" t="s">
        <v>247</v>
      </c>
      <c r="H12" s="163" t="s">
        <v>41</v>
      </c>
      <c r="I12" s="164" t="s">
        <v>42</v>
      </c>
      <c r="J12" s="768"/>
      <c r="K12" s="162" t="s">
        <v>247</v>
      </c>
      <c r="L12" s="162" t="s">
        <v>41</v>
      </c>
      <c r="M12" s="162" t="s">
        <v>42</v>
      </c>
      <c r="N12" s="768"/>
      <c r="O12" s="162" t="s">
        <v>247</v>
      </c>
      <c r="P12" s="162" t="s">
        <v>41</v>
      </c>
      <c r="Q12" s="162" t="s">
        <v>42</v>
      </c>
      <c r="R12" s="768"/>
      <c r="S12" s="162" t="s">
        <v>247</v>
      </c>
      <c r="T12" s="162" t="s">
        <v>41</v>
      </c>
      <c r="U12" s="162" t="s">
        <v>42</v>
      </c>
      <c r="V12" s="768"/>
    </row>
    <row r="13" spans="1:24" ht="15" x14ac:dyDescent="0.2">
      <c r="A13" s="162">
        <v>1</v>
      </c>
      <c r="B13" s="162">
        <v>2</v>
      </c>
      <c r="C13" s="162">
        <v>3</v>
      </c>
      <c r="D13" s="162">
        <v>4</v>
      </c>
      <c r="E13" s="162">
        <v>5</v>
      </c>
      <c r="F13" s="162">
        <v>6</v>
      </c>
      <c r="G13" s="162">
        <v>7</v>
      </c>
      <c r="H13" s="162">
        <v>8</v>
      </c>
      <c r="I13" s="162">
        <v>9</v>
      </c>
      <c r="J13" s="162">
        <v>10</v>
      </c>
      <c r="K13" s="162">
        <v>11</v>
      </c>
      <c r="L13" s="162">
        <v>12</v>
      </c>
      <c r="M13" s="162">
        <v>13</v>
      </c>
      <c r="N13" s="162">
        <v>14</v>
      </c>
      <c r="O13" s="162">
        <v>15</v>
      </c>
      <c r="P13" s="162">
        <v>16</v>
      </c>
      <c r="Q13" s="162">
        <v>17</v>
      </c>
      <c r="R13" s="162">
        <v>18</v>
      </c>
      <c r="S13" s="162">
        <v>19</v>
      </c>
      <c r="T13" s="162">
        <v>20</v>
      </c>
      <c r="U13" s="162">
        <v>21</v>
      </c>
      <c r="V13" s="162">
        <v>22</v>
      </c>
    </row>
    <row r="14" spans="1:24" ht="15" x14ac:dyDescent="0.2">
      <c r="A14" s="755" t="s">
        <v>207</v>
      </c>
      <c r="B14" s="756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</row>
    <row r="15" spans="1:24" ht="15" x14ac:dyDescent="0.2">
      <c r="A15" s="162">
        <v>1</v>
      </c>
      <c r="B15" s="165" t="s">
        <v>206</v>
      </c>
      <c r="C15" s="166">
        <v>7.95</v>
      </c>
      <c r="D15" s="166">
        <v>2.35</v>
      </c>
      <c r="E15" s="166">
        <v>441.53</v>
      </c>
      <c r="F15" s="663" t="s">
        <v>917</v>
      </c>
      <c r="G15" s="166">
        <v>7.95</v>
      </c>
      <c r="H15" s="166">
        <v>2.35</v>
      </c>
      <c r="I15" s="166">
        <v>441.53</v>
      </c>
      <c r="J15" s="166" t="s">
        <v>923</v>
      </c>
      <c r="K15" s="166">
        <v>7.95</v>
      </c>
      <c r="L15" s="166">
        <v>2.35</v>
      </c>
      <c r="M15" s="166">
        <v>441.53</v>
      </c>
      <c r="N15" s="166" t="s">
        <v>922</v>
      </c>
      <c r="O15" s="166"/>
      <c r="P15" s="166"/>
      <c r="Q15" s="166">
        <v>469.55</v>
      </c>
      <c r="R15" s="663" t="s">
        <v>945</v>
      </c>
      <c r="S15" s="166"/>
      <c r="T15" s="166"/>
      <c r="U15" s="166"/>
      <c r="V15" s="166"/>
    </row>
    <row r="16" spans="1:24" ht="28.5" x14ac:dyDescent="0.2">
      <c r="A16" s="162">
        <v>2</v>
      </c>
      <c r="B16" s="165" t="s">
        <v>150</v>
      </c>
      <c r="C16" s="166">
        <v>10.55</v>
      </c>
      <c r="D16" s="166">
        <v>3.12</v>
      </c>
      <c r="E16" s="166">
        <v>585.67999999999995</v>
      </c>
      <c r="F16" s="166" t="s">
        <v>918</v>
      </c>
      <c r="G16" s="166">
        <v>10.55</v>
      </c>
      <c r="H16" s="166">
        <v>3.12</v>
      </c>
      <c r="I16" s="166">
        <v>585.67999999999995</v>
      </c>
      <c r="J16" s="166" t="s">
        <v>924</v>
      </c>
      <c r="K16" s="166">
        <v>10.55</v>
      </c>
      <c r="L16" s="166">
        <v>3.12</v>
      </c>
      <c r="M16" s="166">
        <v>585.67999999999995</v>
      </c>
      <c r="N16" s="166" t="s">
        <v>925</v>
      </c>
      <c r="O16" s="166"/>
      <c r="P16" s="166"/>
      <c r="Q16" s="166">
        <v>458.69</v>
      </c>
      <c r="R16" s="166" t="s">
        <v>944</v>
      </c>
      <c r="S16" s="166"/>
      <c r="T16" s="166"/>
      <c r="U16" s="166"/>
      <c r="V16" s="166"/>
    </row>
    <row r="17" spans="1:38" ht="28.5" x14ac:dyDescent="0.2">
      <c r="A17" s="162">
        <v>3</v>
      </c>
      <c r="B17" s="165" t="s">
        <v>151</v>
      </c>
      <c r="C17" s="166">
        <v>398.83</v>
      </c>
      <c r="D17" s="166">
        <v>3.95</v>
      </c>
      <c r="E17" s="166">
        <v>355.83</v>
      </c>
      <c r="F17" s="166" t="s">
        <v>919</v>
      </c>
      <c r="G17" s="166" t="s">
        <v>7</v>
      </c>
      <c r="H17" s="166" t="s">
        <v>7</v>
      </c>
      <c r="I17" s="166" t="s">
        <v>7</v>
      </c>
      <c r="J17" s="166" t="s">
        <v>7</v>
      </c>
      <c r="K17" s="166" t="s">
        <v>7</v>
      </c>
      <c r="L17" s="166" t="s">
        <v>7</v>
      </c>
      <c r="M17" s="166" t="s">
        <v>7</v>
      </c>
      <c r="N17" s="166" t="s">
        <v>7</v>
      </c>
      <c r="O17" s="166" t="s">
        <v>7</v>
      </c>
      <c r="P17" s="166" t="s">
        <v>7</v>
      </c>
      <c r="Q17" s="166" t="s">
        <v>7</v>
      </c>
      <c r="R17" s="166" t="s">
        <v>7</v>
      </c>
      <c r="S17" s="166" t="s">
        <v>7</v>
      </c>
      <c r="T17" s="166" t="s">
        <v>7</v>
      </c>
      <c r="U17" s="166" t="s">
        <v>7</v>
      </c>
      <c r="V17" s="166" t="s">
        <v>7</v>
      </c>
    </row>
    <row r="18" spans="1:38" ht="15" x14ac:dyDescent="0.2">
      <c r="A18" s="755" t="s">
        <v>208</v>
      </c>
      <c r="B18" s="75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</row>
    <row r="19" spans="1:38" ht="28.5" x14ac:dyDescent="0.2">
      <c r="A19" s="162">
        <v>4</v>
      </c>
      <c r="B19" s="165" t="s">
        <v>197</v>
      </c>
      <c r="C19" s="372">
        <v>0.4994318181818182</v>
      </c>
      <c r="D19" s="372">
        <v>0.14659090909090911</v>
      </c>
      <c r="E19" s="372">
        <v>27.703977272727279</v>
      </c>
      <c r="F19" s="166" t="s">
        <v>920</v>
      </c>
      <c r="G19" s="166" t="s">
        <v>7</v>
      </c>
      <c r="H19" s="166" t="s">
        <v>7</v>
      </c>
      <c r="I19" s="166" t="s">
        <v>7</v>
      </c>
      <c r="J19" s="166" t="s">
        <v>7</v>
      </c>
      <c r="K19" s="166" t="s">
        <v>7</v>
      </c>
      <c r="L19" s="166" t="s">
        <v>7</v>
      </c>
      <c r="M19" s="166" t="s">
        <v>7</v>
      </c>
      <c r="N19" s="166" t="s">
        <v>7</v>
      </c>
      <c r="O19" s="166" t="s">
        <v>7</v>
      </c>
      <c r="P19" s="166" t="s">
        <v>7</v>
      </c>
      <c r="Q19" s="166" t="s">
        <v>7</v>
      </c>
      <c r="R19" s="166" t="s">
        <v>7</v>
      </c>
      <c r="S19" s="166" t="s">
        <v>7</v>
      </c>
      <c r="T19" s="166" t="s">
        <v>7</v>
      </c>
      <c r="U19" s="166" t="s">
        <v>7</v>
      </c>
      <c r="V19" s="166" t="s">
        <v>7</v>
      </c>
    </row>
    <row r="20" spans="1:38" ht="28.5" x14ac:dyDescent="0.2">
      <c r="A20" s="162">
        <v>5</v>
      </c>
      <c r="B20" s="165" t="s">
        <v>129</v>
      </c>
      <c r="C20" s="166">
        <v>1.27</v>
      </c>
      <c r="D20" s="166">
        <v>0.37</v>
      </c>
      <c r="E20" s="166">
        <v>70.180000000000007</v>
      </c>
      <c r="F20" s="166" t="s">
        <v>921</v>
      </c>
      <c r="G20" s="166" t="s">
        <v>7</v>
      </c>
      <c r="H20" s="166" t="s">
        <v>7</v>
      </c>
      <c r="I20" s="166" t="s">
        <v>7</v>
      </c>
      <c r="J20" s="166" t="s">
        <v>7</v>
      </c>
      <c r="K20" s="166" t="s">
        <v>7</v>
      </c>
      <c r="L20" s="166" t="s">
        <v>7</v>
      </c>
      <c r="M20" s="166" t="s">
        <v>7</v>
      </c>
      <c r="N20" s="166" t="s">
        <v>7</v>
      </c>
      <c r="O20" s="166" t="s">
        <v>7</v>
      </c>
      <c r="P20" s="166" t="s">
        <v>7</v>
      </c>
      <c r="Q20" s="166" t="s">
        <v>7</v>
      </c>
      <c r="R20" s="166" t="s">
        <v>7</v>
      </c>
      <c r="S20" s="166" t="s">
        <v>7</v>
      </c>
      <c r="T20" s="166" t="s">
        <v>7</v>
      </c>
      <c r="U20" s="166" t="s">
        <v>7</v>
      </c>
      <c r="V20" s="166" t="s">
        <v>7</v>
      </c>
    </row>
    <row r="21" spans="1:38" ht="28.5" x14ac:dyDescent="0.2">
      <c r="A21" s="285">
        <v>6</v>
      </c>
      <c r="B21" s="155" t="s">
        <v>847</v>
      </c>
      <c r="C21" s="372">
        <v>2.4305681818181819</v>
      </c>
      <c r="D21" s="372">
        <v>0.71340909090909099</v>
      </c>
      <c r="E21" s="372">
        <v>134.82602272727274</v>
      </c>
      <c r="F21" s="166" t="s">
        <v>920</v>
      </c>
      <c r="G21" s="166" t="s">
        <v>7</v>
      </c>
      <c r="H21" s="166" t="s">
        <v>7</v>
      </c>
      <c r="I21" s="166" t="s">
        <v>7</v>
      </c>
      <c r="J21" s="166" t="s">
        <v>7</v>
      </c>
      <c r="K21" s="166" t="s">
        <v>7</v>
      </c>
      <c r="L21" s="166" t="s">
        <v>7</v>
      </c>
      <c r="M21" s="166" t="s">
        <v>7</v>
      </c>
      <c r="N21" s="166" t="s">
        <v>7</v>
      </c>
      <c r="O21" s="166" t="s">
        <v>7</v>
      </c>
      <c r="P21" s="166" t="s">
        <v>7</v>
      </c>
      <c r="Q21" s="166" t="s">
        <v>7</v>
      </c>
      <c r="R21" s="166" t="s">
        <v>7</v>
      </c>
      <c r="S21" s="166" t="s">
        <v>7</v>
      </c>
      <c r="T21" s="166" t="s">
        <v>7</v>
      </c>
      <c r="U21" s="166" t="s">
        <v>7</v>
      </c>
      <c r="V21" s="166" t="s">
        <v>7</v>
      </c>
    </row>
    <row r="24" spans="1:38" ht="14.25" x14ac:dyDescent="0.2">
      <c r="A24" s="757" t="s">
        <v>162</v>
      </c>
      <c r="B24" s="757"/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</row>
    <row r="25" spans="1:38" ht="14.25" x14ac:dyDescent="0.2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</row>
    <row r="26" spans="1:38" x14ac:dyDescent="0.2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38" customFormat="1" ht="12.75" customHeight="1" x14ac:dyDescent="0.2">
      <c r="A27" s="452"/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S27" s="359" t="s">
        <v>912</v>
      </c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6"/>
      <c r="AG27" s="456"/>
    </row>
    <row r="28" spans="1:38" customFormat="1" ht="12.75" customHeight="1" x14ac:dyDescent="0.2">
      <c r="A28" s="14" t="s">
        <v>12</v>
      </c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S28" s="359" t="s">
        <v>913</v>
      </c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</row>
    <row r="29" spans="1:38" customFormat="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S29" s="359" t="s">
        <v>914</v>
      </c>
      <c r="U29" s="449"/>
      <c r="V29" s="449"/>
      <c r="W29" s="449"/>
      <c r="X29" s="14"/>
      <c r="Y29" s="14"/>
      <c r="Z29" s="14"/>
      <c r="AA29" s="14"/>
      <c r="AF29" s="14"/>
      <c r="AG29" s="14"/>
    </row>
    <row r="30" spans="1:38" customFormat="1" x14ac:dyDescent="0.2">
      <c r="R30" s="457" t="s">
        <v>82</v>
      </c>
    </row>
  </sheetData>
  <mergeCells count="29">
    <mergeCell ref="G9:J9"/>
    <mergeCell ref="V10:V12"/>
    <mergeCell ref="S10:U11"/>
    <mergeCell ref="C3:N3"/>
    <mergeCell ref="B5:S5"/>
    <mergeCell ref="U5:V5"/>
    <mergeCell ref="A7:B7"/>
    <mergeCell ref="O7:V7"/>
    <mergeCell ref="K9:N9"/>
    <mergeCell ref="O9:R9"/>
    <mergeCell ref="S9:V9"/>
    <mergeCell ref="R10:R12"/>
    <mergeCell ref="O10:Q11"/>
    <mergeCell ref="A14:B14"/>
    <mergeCell ref="A18:B18"/>
    <mergeCell ref="A24:V24"/>
    <mergeCell ref="O8:V8"/>
    <mergeCell ref="A8:A12"/>
    <mergeCell ref="B8:B12"/>
    <mergeCell ref="C8:E8"/>
    <mergeCell ref="F8:F12"/>
    <mergeCell ref="G8:N8"/>
    <mergeCell ref="G10:I11"/>
    <mergeCell ref="J10:J12"/>
    <mergeCell ref="K10:M11"/>
    <mergeCell ref="N10:N12"/>
    <mergeCell ref="C9:C12"/>
    <mergeCell ref="D9:D12"/>
    <mergeCell ref="E9:E12"/>
  </mergeCells>
  <printOptions horizontalCentered="1"/>
  <pageMargins left="0.70866141732283472" right="0.70866141732283472" top="2" bottom="0" header="2.44" footer="0.31496062992125984"/>
  <pageSetup paperSize="9" scale="56" orientation="landscape" r:id="rId1"/>
  <colBreaks count="1" manualBreakCount="1">
    <brk id="22" max="104857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zoomScaleNormal="100" zoomScaleSheetLayoutView="100" workbookViewId="0">
      <selection activeCell="A25" sqref="A25"/>
    </sheetView>
  </sheetViews>
  <sheetFormatPr defaultColWidth="9.140625" defaultRowHeight="12.75" x14ac:dyDescent="0.2"/>
  <cols>
    <col min="1" max="1" width="5.5703125" style="235" customWidth="1"/>
    <col min="2" max="2" width="10" style="235" customWidth="1"/>
    <col min="3" max="3" width="10.28515625" style="235" customWidth="1"/>
    <col min="4" max="4" width="12.85546875" style="235" customWidth="1"/>
    <col min="5" max="5" width="8.7109375" style="225" customWidth="1"/>
    <col min="6" max="7" width="8" style="225" customWidth="1"/>
    <col min="8" max="10" width="8.140625" style="225" customWidth="1"/>
    <col min="11" max="11" width="8.42578125" style="225" customWidth="1"/>
    <col min="12" max="12" width="8.140625" style="225" customWidth="1"/>
    <col min="13" max="13" width="8.85546875" style="225" customWidth="1"/>
    <col min="14" max="14" width="8.140625" style="225" customWidth="1"/>
    <col min="15" max="15" width="9.140625" style="235"/>
    <col min="16" max="16" width="12.42578125" style="235" customWidth="1"/>
    <col min="17" max="16384" width="9.140625" style="380"/>
  </cols>
  <sheetData>
    <row r="1" spans="1:16" ht="12.75" customHeight="1" x14ac:dyDescent="0.2">
      <c r="D1" s="966"/>
      <c r="E1" s="966"/>
      <c r="F1" s="235"/>
      <c r="G1" s="235"/>
      <c r="H1" s="235"/>
      <c r="I1" s="235"/>
      <c r="J1" s="235"/>
      <c r="K1" s="235"/>
      <c r="L1" s="235"/>
      <c r="M1" s="968" t="s">
        <v>532</v>
      </c>
      <c r="N1" s="968"/>
    </row>
    <row r="2" spans="1:16" ht="15.75" x14ac:dyDescent="0.25">
      <c r="A2" s="964" t="s">
        <v>0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</row>
    <row r="3" spans="1:16" ht="18" x14ac:dyDescent="0.25">
      <c r="A3" s="965" t="s">
        <v>740</v>
      </c>
      <c r="B3" s="965"/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</row>
    <row r="4" spans="1:16" ht="12.75" customHeight="1" x14ac:dyDescent="0.2">
      <c r="A4" s="963" t="s">
        <v>750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</row>
    <row r="5" spans="1:16" s="637" customFormat="1" ht="7.5" customHeight="1" x14ac:dyDescent="0.2">
      <c r="A5" s="963"/>
      <c r="B5" s="963"/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</row>
    <row r="6" spans="1:16" x14ac:dyDescent="0.2">
      <c r="A6" s="967"/>
      <c r="B6" s="967"/>
      <c r="C6" s="967"/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7"/>
    </row>
    <row r="7" spans="1:16" x14ac:dyDescent="0.2">
      <c r="A7" s="722" t="s">
        <v>970</v>
      </c>
      <c r="B7" s="722"/>
      <c r="D7" s="260"/>
      <c r="E7" s="235"/>
      <c r="F7" s="235"/>
      <c r="G7" s="235"/>
      <c r="H7" s="957"/>
      <c r="I7" s="957"/>
      <c r="J7" s="957"/>
      <c r="K7" s="957"/>
      <c r="L7" s="957"/>
      <c r="M7" s="957"/>
      <c r="N7" s="957"/>
    </row>
    <row r="8" spans="1:16" ht="39" customHeight="1" x14ac:dyDescent="0.2">
      <c r="A8" s="783" t="s">
        <v>2</v>
      </c>
      <c r="B8" s="783" t="s">
        <v>3</v>
      </c>
      <c r="C8" s="969" t="s">
        <v>483</v>
      </c>
      <c r="D8" s="961" t="s">
        <v>83</v>
      </c>
      <c r="E8" s="958" t="s">
        <v>84</v>
      </c>
      <c r="F8" s="959"/>
      <c r="G8" s="959"/>
      <c r="H8" s="960"/>
      <c r="I8" s="783" t="s">
        <v>647</v>
      </c>
      <c r="J8" s="783"/>
      <c r="K8" s="783"/>
      <c r="L8" s="783"/>
      <c r="M8" s="783"/>
      <c r="N8" s="783"/>
      <c r="O8" s="783" t="s">
        <v>703</v>
      </c>
      <c r="P8" s="783"/>
    </row>
    <row r="9" spans="1:16" ht="44.45" customHeight="1" x14ac:dyDescent="0.2">
      <c r="A9" s="783"/>
      <c r="B9" s="783"/>
      <c r="C9" s="970"/>
      <c r="D9" s="962"/>
      <c r="E9" s="368" t="s">
        <v>88</v>
      </c>
      <c r="F9" s="368" t="s">
        <v>19</v>
      </c>
      <c r="G9" s="368" t="s">
        <v>40</v>
      </c>
      <c r="H9" s="368" t="s">
        <v>682</v>
      </c>
      <c r="I9" s="368" t="s">
        <v>17</v>
      </c>
      <c r="J9" s="368" t="s">
        <v>648</v>
      </c>
      <c r="K9" s="368" t="s">
        <v>649</v>
      </c>
      <c r="L9" s="368" t="s">
        <v>650</v>
      </c>
      <c r="M9" s="368" t="s">
        <v>651</v>
      </c>
      <c r="N9" s="368" t="s">
        <v>652</v>
      </c>
      <c r="O9" s="368" t="s">
        <v>708</v>
      </c>
      <c r="P9" s="368" t="s">
        <v>706</v>
      </c>
    </row>
    <row r="10" spans="1:16" s="638" customFormat="1" x14ac:dyDescent="0.2">
      <c r="A10" s="276">
        <v>1</v>
      </c>
      <c r="B10" s="276">
        <v>2</v>
      </c>
      <c r="C10" s="276">
        <v>3</v>
      </c>
      <c r="D10" s="276">
        <v>4</v>
      </c>
      <c r="E10" s="276">
        <v>5</v>
      </c>
      <c r="F10" s="276">
        <v>6</v>
      </c>
      <c r="G10" s="276">
        <v>7</v>
      </c>
      <c r="H10" s="276">
        <v>8</v>
      </c>
      <c r="I10" s="276">
        <v>9</v>
      </c>
      <c r="J10" s="276">
        <v>10</v>
      </c>
      <c r="K10" s="276">
        <v>11</v>
      </c>
      <c r="L10" s="276">
        <v>12</v>
      </c>
      <c r="M10" s="276">
        <v>13</v>
      </c>
      <c r="N10" s="276">
        <v>14</v>
      </c>
      <c r="O10" s="276">
        <v>15</v>
      </c>
      <c r="P10" s="276">
        <v>16</v>
      </c>
    </row>
    <row r="11" spans="1:16" x14ac:dyDescent="0.2">
      <c r="A11" s="237">
        <v>1</v>
      </c>
      <c r="B11" s="238" t="s">
        <v>900</v>
      </c>
      <c r="C11" s="351" t="s">
        <v>926</v>
      </c>
      <c r="D11" s="351" t="s">
        <v>926</v>
      </c>
      <c r="E11" s="351" t="s">
        <v>926</v>
      </c>
      <c r="F11" s="351" t="s">
        <v>926</v>
      </c>
      <c r="G11" s="351" t="s">
        <v>926</v>
      </c>
      <c r="H11" s="351" t="s">
        <v>926</v>
      </c>
      <c r="I11" s="351" t="s">
        <v>926</v>
      </c>
      <c r="J11" s="351" t="s">
        <v>926</v>
      </c>
      <c r="K11" s="351" t="s">
        <v>926</v>
      </c>
      <c r="L11" s="351" t="s">
        <v>926</v>
      </c>
      <c r="M11" s="351" t="s">
        <v>926</v>
      </c>
      <c r="N11" s="351" t="s">
        <v>926</v>
      </c>
      <c r="O11" s="351" t="s">
        <v>926</v>
      </c>
      <c r="P11" s="351" t="s">
        <v>926</v>
      </c>
    </row>
    <row r="12" spans="1:16" x14ac:dyDescent="0.2">
      <c r="A12" s="237">
        <v>2</v>
      </c>
      <c r="B12" s="238" t="s">
        <v>901</v>
      </c>
      <c r="C12" s="351" t="s">
        <v>926</v>
      </c>
      <c r="D12" s="351" t="s">
        <v>926</v>
      </c>
      <c r="E12" s="351" t="s">
        <v>926</v>
      </c>
      <c r="F12" s="351" t="s">
        <v>926</v>
      </c>
      <c r="G12" s="351" t="s">
        <v>926</v>
      </c>
      <c r="H12" s="351" t="s">
        <v>926</v>
      </c>
      <c r="I12" s="351" t="s">
        <v>926</v>
      </c>
      <c r="J12" s="351" t="s">
        <v>926</v>
      </c>
      <c r="K12" s="351" t="s">
        <v>926</v>
      </c>
      <c r="L12" s="351" t="s">
        <v>926</v>
      </c>
      <c r="M12" s="351" t="s">
        <v>926</v>
      </c>
      <c r="N12" s="351" t="s">
        <v>926</v>
      </c>
      <c r="O12" s="351" t="s">
        <v>926</v>
      </c>
      <c r="P12" s="351" t="s">
        <v>926</v>
      </c>
    </row>
    <row r="13" spans="1:16" x14ac:dyDescent="0.2">
      <c r="A13" s="237">
        <v>3</v>
      </c>
      <c r="B13" s="238" t="s">
        <v>902</v>
      </c>
      <c r="C13" s="351" t="s">
        <v>926</v>
      </c>
      <c r="D13" s="351" t="s">
        <v>926</v>
      </c>
      <c r="E13" s="351" t="s">
        <v>926</v>
      </c>
      <c r="F13" s="351" t="s">
        <v>926</v>
      </c>
      <c r="G13" s="351" t="s">
        <v>926</v>
      </c>
      <c r="H13" s="351" t="s">
        <v>926</v>
      </c>
      <c r="I13" s="351" t="s">
        <v>926</v>
      </c>
      <c r="J13" s="351" t="s">
        <v>926</v>
      </c>
      <c r="K13" s="351" t="s">
        <v>926</v>
      </c>
      <c r="L13" s="351" t="s">
        <v>926</v>
      </c>
      <c r="M13" s="351" t="s">
        <v>926</v>
      </c>
      <c r="N13" s="351" t="s">
        <v>926</v>
      </c>
      <c r="O13" s="351" t="s">
        <v>926</v>
      </c>
      <c r="P13" s="351" t="s">
        <v>926</v>
      </c>
    </row>
    <row r="14" spans="1:16" x14ac:dyDescent="0.2">
      <c r="A14" s="237">
        <v>4</v>
      </c>
      <c r="B14" s="238" t="s">
        <v>903</v>
      </c>
      <c r="C14" s="351" t="s">
        <v>926</v>
      </c>
      <c r="D14" s="351" t="s">
        <v>926</v>
      </c>
      <c r="E14" s="351" t="s">
        <v>926</v>
      </c>
      <c r="F14" s="351" t="s">
        <v>926</v>
      </c>
      <c r="G14" s="351" t="s">
        <v>926</v>
      </c>
      <c r="H14" s="351" t="s">
        <v>926</v>
      </c>
      <c r="I14" s="351" t="s">
        <v>926</v>
      </c>
      <c r="J14" s="351" t="s">
        <v>926</v>
      </c>
      <c r="K14" s="351" t="s">
        <v>926</v>
      </c>
      <c r="L14" s="351" t="s">
        <v>926</v>
      </c>
      <c r="M14" s="351" t="s">
        <v>926</v>
      </c>
      <c r="N14" s="351" t="s">
        <v>926</v>
      </c>
      <c r="O14" s="351" t="s">
        <v>926</v>
      </c>
      <c r="P14" s="351" t="s">
        <v>926</v>
      </c>
    </row>
    <row r="15" spans="1:16" x14ac:dyDescent="0.2">
      <c r="A15" s="237">
        <v>5</v>
      </c>
      <c r="B15" s="238" t="s">
        <v>904</v>
      </c>
      <c r="C15" s="351" t="s">
        <v>926</v>
      </c>
      <c r="D15" s="351" t="s">
        <v>926</v>
      </c>
      <c r="E15" s="351" t="s">
        <v>926</v>
      </c>
      <c r="F15" s="351" t="s">
        <v>926</v>
      </c>
      <c r="G15" s="351" t="s">
        <v>926</v>
      </c>
      <c r="H15" s="351" t="s">
        <v>926</v>
      </c>
      <c r="I15" s="351" t="s">
        <v>926</v>
      </c>
      <c r="J15" s="351" t="s">
        <v>926</v>
      </c>
      <c r="K15" s="351" t="s">
        <v>926</v>
      </c>
      <c r="L15" s="351" t="s">
        <v>926</v>
      </c>
      <c r="M15" s="351" t="s">
        <v>926</v>
      </c>
      <c r="N15" s="351" t="s">
        <v>926</v>
      </c>
      <c r="O15" s="351" t="s">
        <v>926</v>
      </c>
      <c r="P15" s="351" t="s">
        <v>926</v>
      </c>
    </row>
    <row r="16" spans="1:16" x14ac:dyDescent="0.2">
      <c r="A16" s="237">
        <v>6</v>
      </c>
      <c r="B16" s="238" t="s">
        <v>905</v>
      </c>
      <c r="C16" s="351" t="s">
        <v>926</v>
      </c>
      <c r="D16" s="351" t="s">
        <v>926</v>
      </c>
      <c r="E16" s="351" t="s">
        <v>926</v>
      </c>
      <c r="F16" s="351" t="s">
        <v>926</v>
      </c>
      <c r="G16" s="351" t="s">
        <v>926</v>
      </c>
      <c r="H16" s="351" t="s">
        <v>926</v>
      </c>
      <c r="I16" s="351" t="s">
        <v>926</v>
      </c>
      <c r="J16" s="351" t="s">
        <v>926</v>
      </c>
      <c r="K16" s="351" t="s">
        <v>926</v>
      </c>
      <c r="L16" s="351" t="s">
        <v>926</v>
      </c>
      <c r="M16" s="351" t="s">
        <v>926</v>
      </c>
      <c r="N16" s="351" t="s">
        <v>926</v>
      </c>
      <c r="O16" s="351" t="s">
        <v>926</v>
      </c>
      <c r="P16" s="351" t="s">
        <v>926</v>
      </c>
    </row>
    <row r="17" spans="1:31" x14ac:dyDescent="0.2">
      <c r="A17" s="237">
        <v>7</v>
      </c>
      <c r="B17" s="238" t="s">
        <v>907</v>
      </c>
      <c r="C17" s="351" t="s">
        <v>926</v>
      </c>
      <c r="D17" s="351" t="s">
        <v>926</v>
      </c>
      <c r="E17" s="351" t="s">
        <v>926</v>
      </c>
      <c r="F17" s="351" t="s">
        <v>926</v>
      </c>
      <c r="G17" s="351" t="s">
        <v>926</v>
      </c>
      <c r="H17" s="351" t="s">
        <v>926</v>
      </c>
      <c r="I17" s="351" t="s">
        <v>926</v>
      </c>
      <c r="J17" s="351" t="s">
        <v>926</v>
      </c>
      <c r="K17" s="351" t="s">
        <v>926</v>
      </c>
      <c r="L17" s="351" t="s">
        <v>926</v>
      </c>
      <c r="M17" s="351" t="s">
        <v>926</v>
      </c>
      <c r="N17" s="351" t="s">
        <v>926</v>
      </c>
      <c r="O17" s="351" t="s">
        <v>926</v>
      </c>
      <c r="P17" s="351" t="s">
        <v>926</v>
      </c>
    </row>
    <row r="18" spans="1:31" x14ac:dyDescent="0.2">
      <c r="A18" s="237">
        <v>8</v>
      </c>
      <c r="B18" s="238" t="s">
        <v>906</v>
      </c>
      <c r="C18" s="351" t="s">
        <v>926</v>
      </c>
      <c r="D18" s="351" t="s">
        <v>926</v>
      </c>
      <c r="E18" s="351" t="s">
        <v>926</v>
      </c>
      <c r="F18" s="351" t="s">
        <v>926</v>
      </c>
      <c r="G18" s="351" t="s">
        <v>926</v>
      </c>
      <c r="H18" s="351" t="s">
        <v>926</v>
      </c>
      <c r="I18" s="351" t="s">
        <v>926</v>
      </c>
      <c r="J18" s="351" t="s">
        <v>926</v>
      </c>
      <c r="K18" s="351" t="s">
        <v>926</v>
      </c>
      <c r="L18" s="351" t="s">
        <v>926</v>
      </c>
      <c r="M18" s="351" t="s">
        <v>926</v>
      </c>
      <c r="N18" s="351" t="s">
        <v>926</v>
      </c>
      <c r="O18" s="351" t="s">
        <v>926</v>
      </c>
      <c r="P18" s="351" t="s">
        <v>926</v>
      </c>
    </row>
    <row r="19" spans="1:31" x14ac:dyDescent="0.2">
      <c r="A19" s="277" t="s">
        <v>17</v>
      </c>
      <c r="B19" s="238"/>
      <c r="C19" s="351" t="s">
        <v>926</v>
      </c>
      <c r="D19" s="351" t="s">
        <v>926</v>
      </c>
      <c r="E19" s="351" t="s">
        <v>926</v>
      </c>
      <c r="F19" s="351" t="s">
        <v>926</v>
      </c>
      <c r="G19" s="351" t="s">
        <v>926</v>
      </c>
      <c r="H19" s="351" t="s">
        <v>926</v>
      </c>
      <c r="I19" s="351" t="s">
        <v>926</v>
      </c>
      <c r="J19" s="351" t="s">
        <v>926</v>
      </c>
      <c r="K19" s="351" t="s">
        <v>926</v>
      </c>
      <c r="L19" s="351" t="s">
        <v>926</v>
      </c>
      <c r="M19" s="351" t="s">
        <v>926</v>
      </c>
      <c r="N19" s="351" t="s">
        <v>926</v>
      </c>
      <c r="O19" s="351" t="s">
        <v>926</v>
      </c>
      <c r="P19" s="351" t="s">
        <v>926</v>
      </c>
    </row>
    <row r="20" spans="1:31" x14ac:dyDescent="0.2">
      <c r="A20" s="240"/>
      <c r="B20" s="240"/>
      <c r="C20" s="240"/>
      <c r="D20" s="240"/>
      <c r="E20" s="235"/>
      <c r="F20" s="235"/>
      <c r="G20" s="235"/>
      <c r="H20" s="235"/>
      <c r="I20" s="235"/>
      <c r="J20" s="235"/>
      <c r="K20" s="235"/>
      <c r="L20" s="235"/>
      <c r="M20" s="235"/>
      <c r="N20" s="235"/>
    </row>
    <row r="21" spans="1:31" x14ac:dyDescent="0.2">
      <c r="A21" s="241"/>
      <c r="B21" s="242"/>
      <c r="C21" s="242"/>
      <c r="D21" s="240"/>
      <c r="E21" s="235"/>
      <c r="F21" s="235"/>
      <c r="G21" s="235"/>
      <c r="H21" s="235"/>
      <c r="I21" s="235"/>
      <c r="J21" s="235"/>
      <c r="K21" s="235"/>
      <c r="L21" s="235"/>
      <c r="M21" s="235"/>
      <c r="N21" s="235"/>
    </row>
    <row r="22" spans="1:31" x14ac:dyDescent="0.2">
      <c r="A22" s="243"/>
      <c r="B22" s="243"/>
      <c r="C22" s="243"/>
      <c r="E22" s="235"/>
      <c r="F22" s="235"/>
      <c r="G22" s="235"/>
      <c r="H22" s="235"/>
      <c r="I22" s="380"/>
      <c r="J22" s="380"/>
      <c r="K22" s="380"/>
      <c r="L22" s="380"/>
      <c r="M22" s="380"/>
      <c r="N22" s="380"/>
      <c r="O22" s="380"/>
      <c r="P22" s="380"/>
    </row>
    <row r="23" spans="1:31" x14ac:dyDescent="0.2">
      <c r="A23" s="243"/>
      <c r="B23" s="243"/>
      <c r="C23" s="243"/>
      <c r="E23" s="235"/>
      <c r="F23" s="235"/>
      <c r="G23" s="235"/>
      <c r="H23" s="235"/>
      <c r="I23" s="380"/>
      <c r="J23" s="380"/>
      <c r="K23" s="380"/>
      <c r="L23" s="380"/>
      <c r="M23" s="380"/>
      <c r="N23" s="380"/>
      <c r="O23" s="380"/>
      <c r="P23" s="380"/>
    </row>
    <row r="24" spans="1:31" s="639" customFormat="1" x14ac:dyDescent="0.2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359" t="s">
        <v>912</v>
      </c>
      <c r="P24" s="175"/>
    </row>
    <row r="25" spans="1:31" s="382" customFormat="1" ht="12.75" customHeight="1" x14ac:dyDescent="0.2">
      <c r="A25" s="14" t="s">
        <v>12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/>
      <c r="N25"/>
      <c r="O25" s="359" t="s">
        <v>913</v>
      </c>
      <c r="P25"/>
      <c r="Q25" s="640"/>
      <c r="R25" s="640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</row>
    <row r="26" spans="1:31" s="382" customForma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/>
      <c r="N26"/>
      <c r="O26" s="359" t="s">
        <v>914</v>
      </c>
      <c r="P26"/>
      <c r="Q26" s="387"/>
      <c r="R26" s="383"/>
      <c r="S26" s="383"/>
      <c r="T26" s="383"/>
      <c r="Y26" s="383"/>
      <c r="Z26" s="383"/>
    </row>
    <row r="27" spans="1:31" s="382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 s="549" t="s">
        <v>82</v>
      </c>
      <c r="O27"/>
      <c r="P27"/>
    </row>
    <row r="28" spans="1:31" ht="12.75" customHeight="1" x14ac:dyDescent="0.2">
      <c r="E28" s="580"/>
      <c r="F28" s="580"/>
      <c r="G28" s="235"/>
      <c r="H28" s="235"/>
      <c r="O28" s="225"/>
      <c r="P28" s="225"/>
    </row>
    <row r="29" spans="1:31" x14ac:dyDescent="0.2">
      <c r="A29" s="243"/>
      <c r="B29" s="243"/>
      <c r="E29" s="235"/>
      <c r="F29" s="243"/>
      <c r="G29" s="235"/>
      <c r="H29" s="235"/>
      <c r="O29" s="225"/>
      <c r="P29" s="225"/>
    </row>
    <row r="30" spans="1:31" x14ac:dyDescent="0.2">
      <c r="G30" s="235"/>
      <c r="H30" s="235"/>
      <c r="O30" s="225"/>
      <c r="P30" s="225"/>
    </row>
    <row r="31" spans="1:31" x14ac:dyDescent="0.2">
      <c r="A31" s="581"/>
      <c r="B31" s="581"/>
      <c r="C31" s="581"/>
      <c r="D31" s="581"/>
      <c r="E31" s="581"/>
      <c r="F31" s="581"/>
      <c r="G31" s="235"/>
      <c r="H31" s="235"/>
      <c r="O31" s="225"/>
      <c r="P31" s="225"/>
    </row>
    <row r="32" spans="1:31" x14ac:dyDescent="0.2">
      <c r="G32" s="235"/>
      <c r="H32" s="235"/>
      <c r="O32" s="225"/>
      <c r="P32" s="225"/>
    </row>
  </sheetData>
  <mergeCells count="15">
    <mergeCell ref="O8:P8"/>
    <mergeCell ref="I8:N8"/>
    <mergeCell ref="A6:N6"/>
    <mergeCell ref="D1:E1"/>
    <mergeCell ref="M1:N1"/>
    <mergeCell ref="A2:P2"/>
    <mergeCell ref="A3:P3"/>
    <mergeCell ref="A4:P5"/>
    <mergeCell ref="C8:C9"/>
    <mergeCell ref="A7:B7"/>
    <mergeCell ref="H7:N7"/>
    <mergeCell ref="A8:A9"/>
    <mergeCell ref="B8:B9"/>
    <mergeCell ref="D8:D9"/>
    <mergeCell ref="E8:H8"/>
  </mergeCells>
  <printOptions horizontalCentered="1"/>
  <pageMargins left="0.70866141732283472" right="0.70866141732283472" top="1.61" bottom="0" header="0.31496062992125984" footer="0.31496062992125984"/>
  <pageSetup paperSize="9" scale="93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zoomScaleNormal="100" zoomScaleSheetLayoutView="100" workbookViewId="0"/>
  </sheetViews>
  <sheetFormatPr defaultColWidth="9.140625" defaultRowHeight="12.75" x14ac:dyDescent="0.2"/>
  <cols>
    <col min="1" max="1" width="5.5703125" style="235" customWidth="1"/>
    <col min="2" max="2" width="11.42578125" style="235" customWidth="1"/>
    <col min="3" max="3" width="10.28515625" style="235" customWidth="1"/>
    <col min="4" max="4" width="12.85546875" style="235" customWidth="1"/>
    <col min="5" max="5" width="8.7109375" style="225" customWidth="1"/>
    <col min="6" max="7" width="8" style="225" customWidth="1"/>
    <col min="8" max="10" width="8.140625" style="225" customWidth="1"/>
    <col min="11" max="11" width="8.42578125" style="225" customWidth="1"/>
    <col min="12" max="12" width="8.140625" style="225" customWidth="1"/>
    <col min="13" max="13" width="11.28515625" style="225" customWidth="1"/>
    <col min="14" max="14" width="11.85546875" style="225" customWidth="1"/>
    <col min="15" max="15" width="9.140625" style="235"/>
    <col min="16" max="16" width="12" style="235" customWidth="1"/>
    <col min="17" max="16384" width="9.140625" style="380"/>
  </cols>
  <sheetData>
    <row r="1" spans="1:16" ht="12.75" customHeight="1" x14ac:dyDescent="0.2">
      <c r="D1" s="966"/>
      <c r="E1" s="966"/>
      <c r="F1" s="235"/>
      <c r="G1" s="235"/>
      <c r="H1" s="235"/>
      <c r="I1" s="235"/>
      <c r="J1" s="235"/>
      <c r="K1" s="235"/>
      <c r="L1" s="235"/>
      <c r="M1" s="968" t="s">
        <v>653</v>
      </c>
      <c r="N1" s="968"/>
    </row>
    <row r="2" spans="1:16" ht="15.75" x14ac:dyDescent="0.25">
      <c r="A2" s="964" t="s">
        <v>0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</row>
    <row r="3" spans="1:16" ht="18" x14ac:dyDescent="0.25">
      <c r="A3" s="965" t="s">
        <v>740</v>
      </c>
      <c r="B3" s="965"/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</row>
    <row r="4" spans="1:16" ht="9.75" customHeight="1" x14ac:dyDescent="0.2">
      <c r="A4" s="971" t="s">
        <v>937</v>
      </c>
      <c r="B4" s="971"/>
      <c r="C4" s="971"/>
      <c r="D4" s="971"/>
      <c r="E4" s="971"/>
      <c r="F4" s="971"/>
      <c r="G4" s="971"/>
      <c r="H4" s="971"/>
      <c r="I4" s="971"/>
      <c r="J4" s="971"/>
      <c r="K4" s="971"/>
      <c r="L4" s="971"/>
      <c r="M4" s="971"/>
      <c r="N4" s="971"/>
    </row>
    <row r="5" spans="1:16" s="637" customFormat="1" ht="18.75" customHeight="1" x14ac:dyDescent="0.2">
      <c r="A5" s="971"/>
      <c r="B5" s="971"/>
      <c r="C5" s="971"/>
      <c r="D5" s="971"/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273"/>
      <c r="P5" s="273"/>
    </row>
    <row r="6" spans="1:16" x14ac:dyDescent="0.2">
      <c r="A6" s="967"/>
      <c r="B6" s="967"/>
      <c r="C6" s="967"/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7"/>
    </row>
    <row r="7" spans="1:16" x14ac:dyDescent="0.2">
      <c r="A7" s="722" t="s">
        <v>970</v>
      </c>
      <c r="B7" s="722"/>
      <c r="D7" s="260"/>
      <c r="E7" s="235"/>
      <c r="F7" s="235"/>
      <c r="G7" s="235"/>
      <c r="H7" s="957"/>
      <c r="I7" s="957"/>
      <c r="J7" s="957"/>
      <c r="K7" s="957"/>
      <c r="L7" s="957"/>
      <c r="M7" s="957"/>
      <c r="N7" s="957"/>
    </row>
    <row r="8" spans="1:16" ht="46.5" customHeight="1" x14ac:dyDescent="0.2">
      <c r="A8" s="783" t="s">
        <v>2</v>
      </c>
      <c r="B8" s="783" t="s">
        <v>3</v>
      </c>
      <c r="C8" s="969" t="s">
        <v>483</v>
      </c>
      <c r="D8" s="961" t="s">
        <v>83</v>
      </c>
      <c r="E8" s="958" t="s">
        <v>84</v>
      </c>
      <c r="F8" s="959"/>
      <c r="G8" s="959"/>
      <c r="H8" s="960"/>
      <c r="I8" s="783" t="s">
        <v>647</v>
      </c>
      <c r="J8" s="783"/>
      <c r="K8" s="783"/>
      <c r="L8" s="783"/>
      <c r="M8" s="783"/>
      <c r="N8" s="783"/>
      <c r="O8" s="783" t="s">
        <v>703</v>
      </c>
      <c r="P8" s="783"/>
    </row>
    <row r="9" spans="1:16" ht="44.45" customHeight="1" x14ac:dyDescent="0.2">
      <c r="A9" s="783"/>
      <c r="B9" s="783"/>
      <c r="C9" s="970"/>
      <c r="D9" s="962"/>
      <c r="E9" s="368" t="s">
        <v>88</v>
      </c>
      <c r="F9" s="368" t="s">
        <v>19</v>
      </c>
      <c r="G9" s="368" t="s">
        <v>40</v>
      </c>
      <c r="H9" s="368" t="s">
        <v>682</v>
      </c>
      <c r="I9" s="368" t="s">
        <v>17</v>
      </c>
      <c r="J9" s="368" t="s">
        <v>648</v>
      </c>
      <c r="K9" s="368" t="s">
        <v>649</v>
      </c>
      <c r="L9" s="368" t="s">
        <v>650</v>
      </c>
      <c r="M9" s="368" t="s">
        <v>651</v>
      </c>
      <c r="N9" s="368" t="s">
        <v>652</v>
      </c>
      <c r="O9" s="368" t="s">
        <v>708</v>
      </c>
      <c r="P9" s="368" t="s">
        <v>706</v>
      </c>
    </row>
    <row r="10" spans="1:16" s="638" customFormat="1" x14ac:dyDescent="0.2">
      <c r="A10" s="358">
        <v>1</v>
      </c>
      <c r="B10" s="358">
        <v>2</v>
      </c>
      <c r="C10" s="358">
        <v>3</v>
      </c>
      <c r="D10" s="358">
        <v>8</v>
      </c>
      <c r="E10" s="358">
        <v>9</v>
      </c>
      <c r="F10" s="358">
        <v>10</v>
      </c>
      <c r="G10" s="358">
        <v>11</v>
      </c>
      <c r="H10" s="358">
        <v>12</v>
      </c>
      <c r="I10" s="358">
        <v>9</v>
      </c>
      <c r="J10" s="358">
        <v>10</v>
      </c>
      <c r="K10" s="358">
        <v>11</v>
      </c>
      <c r="L10" s="358">
        <v>12</v>
      </c>
      <c r="M10" s="358">
        <v>13</v>
      </c>
      <c r="N10" s="358">
        <v>14</v>
      </c>
      <c r="O10" s="358">
        <v>15</v>
      </c>
      <c r="P10" s="358">
        <v>16</v>
      </c>
    </row>
    <row r="11" spans="1:16" x14ac:dyDescent="0.2">
      <c r="A11" s="237">
        <v>1</v>
      </c>
      <c r="B11" s="238" t="s">
        <v>900</v>
      </c>
      <c r="C11" s="351" t="s">
        <v>926</v>
      </c>
      <c r="D11" s="351" t="s">
        <v>926</v>
      </c>
      <c r="E11" s="351" t="s">
        <v>926</v>
      </c>
      <c r="F11" s="351" t="s">
        <v>926</v>
      </c>
      <c r="G11" s="351" t="s">
        <v>926</v>
      </c>
      <c r="H11" s="351" t="s">
        <v>926</v>
      </c>
      <c r="I11" s="351" t="s">
        <v>926</v>
      </c>
      <c r="J11" s="351" t="s">
        <v>926</v>
      </c>
      <c r="K11" s="351" t="s">
        <v>926</v>
      </c>
      <c r="L11" s="351" t="s">
        <v>926</v>
      </c>
      <c r="M11" s="351" t="s">
        <v>926</v>
      </c>
      <c r="N11" s="351" t="s">
        <v>926</v>
      </c>
      <c r="O11" s="351" t="s">
        <v>926</v>
      </c>
      <c r="P11" s="351" t="s">
        <v>926</v>
      </c>
    </row>
    <row r="12" spans="1:16" x14ac:dyDescent="0.2">
      <c r="A12" s="237">
        <v>2</v>
      </c>
      <c r="B12" s="238" t="s">
        <v>901</v>
      </c>
      <c r="C12" s="351" t="s">
        <v>926</v>
      </c>
      <c r="D12" s="351" t="s">
        <v>926</v>
      </c>
      <c r="E12" s="351" t="s">
        <v>926</v>
      </c>
      <c r="F12" s="351" t="s">
        <v>926</v>
      </c>
      <c r="G12" s="351" t="s">
        <v>926</v>
      </c>
      <c r="H12" s="351" t="s">
        <v>926</v>
      </c>
      <c r="I12" s="351" t="s">
        <v>926</v>
      </c>
      <c r="J12" s="351" t="s">
        <v>926</v>
      </c>
      <c r="K12" s="351" t="s">
        <v>926</v>
      </c>
      <c r="L12" s="351" t="s">
        <v>926</v>
      </c>
      <c r="M12" s="351" t="s">
        <v>926</v>
      </c>
      <c r="N12" s="351" t="s">
        <v>926</v>
      </c>
      <c r="O12" s="351" t="s">
        <v>926</v>
      </c>
      <c r="P12" s="351" t="s">
        <v>926</v>
      </c>
    </row>
    <row r="13" spans="1:16" x14ac:dyDescent="0.2">
      <c r="A13" s="237">
        <v>3</v>
      </c>
      <c r="B13" s="238" t="s">
        <v>902</v>
      </c>
      <c r="C13" s="351" t="s">
        <v>926</v>
      </c>
      <c r="D13" s="351" t="s">
        <v>926</v>
      </c>
      <c r="E13" s="351" t="s">
        <v>926</v>
      </c>
      <c r="F13" s="351" t="s">
        <v>926</v>
      </c>
      <c r="G13" s="351" t="s">
        <v>926</v>
      </c>
      <c r="H13" s="351" t="s">
        <v>926</v>
      </c>
      <c r="I13" s="351" t="s">
        <v>926</v>
      </c>
      <c r="J13" s="351" t="s">
        <v>926</v>
      </c>
      <c r="K13" s="351" t="s">
        <v>926</v>
      </c>
      <c r="L13" s="351" t="s">
        <v>926</v>
      </c>
      <c r="M13" s="351" t="s">
        <v>926</v>
      </c>
      <c r="N13" s="351" t="s">
        <v>926</v>
      </c>
      <c r="O13" s="351" t="s">
        <v>926</v>
      </c>
      <c r="P13" s="351" t="s">
        <v>926</v>
      </c>
    </row>
    <row r="14" spans="1:16" x14ac:dyDescent="0.2">
      <c r="A14" s="237">
        <v>4</v>
      </c>
      <c r="B14" s="238" t="s">
        <v>903</v>
      </c>
      <c r="C14" s="351" t="s">
        <v>926</v>
      </c>
      <c r="D14" s="351" t="s">
        <v>926</v>
      </c>
      <c r="E14" s="351" t="s">
        <v>926</v>
      </c>
      <c r="F14" s="351" t="s">
        <v>926</v>
      </c>
      <c r="G14" s="351" t="s">
        <v>926</v>
      </c>
      <c r="H14" s="351" t="s">
        <v>926</v>
      </c>
      <c r="I14" s="351" t="s">
        <v>926</v>
      </c>
      <c r="J14" s="351" t="s">
        <v>926</v>
      </c>
      <c r="K14" s="351" t="s">
        <v>926</v>
      </c>
      <c r="L14" s="351" t="s">
        <v>926</v>
      </c>
      <c r="M14" s="351" t="s">
        <v>926</v>
      </c>
      <c r="N14" s="351" t="s">
        <v>926</v>
      </c>
      <c r="O14" s="351" t="s">
        <v>926</v>
      </c>
      <c r="P14" s="351" t="s">
        <v>926</v>
      </c>
    </row>
    <row r="15" spans="1:16" x14ac:dyDescent="0.2">
      <c r="A15" s="237">
        <v>5</v>
      </c>
      <c r="B15" s="238" t="s">
        <v>904</v>
      </c>
      <c r="C15" s="351" t="s">
        <v>926</v>
      </c>
      <c r="D15" s="351" t="s">
        <v>926</v>
      </c>
      <c r="E15" s="351" t="s">
        <v>926</v>
      </c>
      <c r="F15" s="351" t="s">
        <v>926</v>
      </c>
      <c r="G15" s="351" t="s">
        <v>926</v>
      </c>
      <c r="H15" s="351" t="s">
        <v>926</v>
      </c>
      <c r="I15" s="351" t="s">
        <v>926</v>
      </c>
      <c r="J15" s="351" t="s">
        <v>926</v>
      </c>
      <c r="K15" s="351" t="s">
        <v>926</v>
      </c>
      <c r="L15" s="351" t="s">
        <v>926</v>
      </c>
      <c r="M15" s="351" t="s">
        <v>926</v>
      </c>
      <c r="N15" s="351" t="s">
        <v>926</v>
      </c>
      <c r="O15" s="351" t="s">
        <v>926</v>
      </c>
      <c r="P15" s="351" t="s">
        <v>926</v>
      </c>
    </row>
    <row r="16" spans="1:16" x14ac:dyDescent="0.2">
      <c r="A16" s="237">
        <v>6</v>
      </c>
      <c r="B16" s="238" t="s">
        <v>905</v>
      </c>
      <c r="C16" s="351" t="s">
        <v>926</v>
      </c>
      <c r="D16" s="351" t="s">
        <v>926</v>
      </c>
      <c r="E16" s="351" t="s">
        <v>926</v>
      </c>
      <c r="F16" s="351" t="s">
        <v>926</v>
      </c>
      <c r="G16" s="351" t="s">
        <v>926</v>
      </c>
      <c r="H16" s="351" t="s">
        <v>926</v>
      </c>
      <c r="I16" s="351" t="s">
        <v>926</v>
      </c>
      <c r="J16" s="351" t="s">
        <v>926</v>
      </c>
      <c r="K16" s="351" t="s">
        <v>926</v>
      </c>
      <c r="L16" s="351" t="s">
        <v>926</v>
      </c>
      <c r="M16" s="351" t="s">
        <v>926</v>
      </c>
      <c r="N16" s="351" t="s">
        <v>926</v>
      </c>
      <c r="O16" s="351" t="s">
        <v>926</v>
      </c>
      <c r="P16" s="351" t="s">
        <v>926</v>
      </c>
    </row>
    <row r="17" spans="1:31" x14ac:dyDescent="0.2">
      <c r="A17" s="237">
        <v>7</v>
      </c>
      <c r="B17" s="238" t="s">
        <v>907</v>
      </c>
      <c r="C17" s="351" t="s">
        <v>926</v>
      </c>
      <c r="D17" s="351" t="s">
        <v>926</v>
      </c>
      <c r="E17" s="351" t="s">
        <v>926</v>
      </c>
      <c r="F17" s="351" t="s">
        <v>926</v>
      </c>
      <c r="G17" s="351" t="s">
        <v>926</v>
      </c>
      <c r="H17" s="351" t="s">
        <v>926</v>
      </c>
      <c r="I17" s="351" t="s">
        <v>926</v>
      </c>
      <c r="J17" s="351" t="s">
        <v>926</v>
      </c>
      <c r="K17" s="351" t="s">
        <v>926</v>
      </c>
      <c r="L17" s="351" t="s">
        <v>926</v>
      </c>
      <c r="M17" s="351" t="s">
        <v>926</v>
      </c>
      <c r="N17" s="351" t="s">
        <v>926</v>
      </c>
      <c r="O17" s="351" t="s">
        <v>926</v>
      </c>
      <c r="P17" s="351" t="s">
        <v>926</v>
      </c>
    </row>
    <row r="18" spans="1:31" x14ac:dyDescent="0.2">
      <c r="A18" s="237">
        <v>8</v>
      </c>
      <c r="B18" s="238" t="s">
        <v>906</v>
      </c>
      <c r="C18" s="351" t="s">
        <v>926</v>
      </c>
      <c r="D18" s="351" t="s">
        <v>926</v>
      </c>
      <c r="E18" s="351" t="s">
        <v>926</v>
      </c>
      <c r="F18" s="351" t="s">
        <v>926</v>
      </c>
      <c r="G18" s="351" t="s">
        <v>926</v>
      </c>
      <c r="H18" s="351" t="s">
        <v>926</v>
      </c>
      <c r="I18" s="351" t="s">
        <v>926</v>
      </c>
      <c r="J18" s="351" t="s">
        <v>926</v>
      </c>
      <c r="K18" s="351" t="s">
        <v>926</v>
      </c>
      <c r="L18" s="351" t="s">
        <v>926</v>
      </c>
      <c r="M18" s="351" t="s">
        <v>926</v>
      </c>
      <c r="N18" s="351" t="s">
        <v>926</v>
      </c>
      <c r="O18" s="351" t="s">
        <v>926</v>
      </c>
      <c r="P18" s="351" t="s">
        <v>926</v>
      </c>
    </row>
    <row r="19" spans="1:31" x14ac:dyDescent="0.2">
      <c r="A19" s="277" t="s">
        <v>17</v>
      </c>
      <c r="B19" s="238"/>
      <c r="C19" s="351" t="s">
        <v>926</v>
      </c>
      <c r="D19" s="351" t="s">
        <v>926</v>
      </c>
      <c r="E19" s="351" t="s">
        <v>926</v>
      </c>
      <c r="F19" s="351" t="s">
        <v>926</v>
      </c>
      <c r="G19" s="351" t="s">
        <v>926</v>
      </c>
      <c r="H19" s="351" t="s">
        <v>926</v>
      </c>
      <c r="I19" s="351" t="s">
        <v>926</v>
      </c>
      <c r="J19" s="351" t="s">
        <v>926</v>
      </c>
      <c r="K19" s="351" t="s">
        <v>926</v>
      </c>
      <c r="L19" s="351" t="s">
        <v>926</v>
      </c>
      <c r="M19" s="351" t="s">
        <v>926</v>
      </c>
      <c r="N19" s="351" t="s">
        <v>926</v>
      </c>
      <c r="O19" s="351" t="s">
        <v>926</v>
      </c>
      <c r="P19" s="351" t="s">
        <v>926</v>
      </c>
    </row>
    <row r="20" spans="1:31" x14ac:dyDescent="0.2">
      <c r="A20" s="241"/>
      <c r="B20" s="242"/>
      <c r="C20" s="242"/>
      <c r="D20" s="240"/>
      <c r="E20" s="235"/>
      <c r="F20" s="235"/>
      <c r="G20" s="235"/>
      <c r="H20" s="235"/>
      <c r="I20" s="235"/>
      <c r="J20" s="235"/>
      <c r="K20" s="235"/>
      <c r="L20" s="235"/>
      <c r="M20" s="235"/>
      <c r="N20" s="235"/>
    </row>
    <row r="21" spans="1:31" x14ac:dyDescent="0.2">
      <c r="A21" s="243"/>
      <c r="B21" s="243"/>
      <c r="C21" s="243"/>
      <c r="E21" s="235"/>
      <c r="F21" s="235"/>
      <c r="G21" s="235"/>
      <c r="H21" s="235"/>
      <c r="I21" s="235"/>
      <c r="J21" s="235"/>
      <c r="K21" s="235"/>
      <c r="L21" s="235"/>
      <c r="M21" s="235"/>
      <c r="N21" s="235"/>
    </row>
    <row r="22" spans="1:31" x14ac:dyDescent="0.2">
      <c r="A22" s="243"/>
      <c r="B22" s="243"/>
      <c r="C22" s="243"/>
      <c r="E22" s="235"/>
      <c r="F22" s="235"/>
      <c r="G22" s="235"/>
      <c r="H22" s="235"/>
      <c r="I22" s="235"/>
      <c r="J22" s="235"/>
      <c r="K22" s="235"/>
      <c r="L22" s="235"/>
      <c r="M22" s="235"/>
      <c r="N22" s="235"/>
    </row>
    <row r="23" spans="1:31" x14ac:dyDescent="0.2">
      <c r="A23" s="243"/>
      <c r="B23" s="243"/>
      <c r="C23" s="243"/>
      <c r="E23" s="235"/>
      <c r="F23" s="235"/>
      <c r="G23" s="235"/>
      <c r="H23" s="235"/>
      <c r="I23" s="235"/>
      <c r="J23" s="235"/>
      <c r="K23" s="235"/>
      <c r="L23" s="235"/>
      <c r="M23" s="235"/>
      <c r="N23" s="235"/>
    </row>
    <row r="24" spans="1:31" x14ac:dyDescent="0.2">
      <c r="A24" s="243"/>
      <c r="B24" s="243"/>
      <c r="C24" s="243"/>
      <c r="E24" s="235"/>
      <c r="F24" s="235"/>
      <c r="G24" s="235"/>
      <c r="H24" s="235"/>
      <c r="I24" s="235"/>
      <c r="J24" s="235"/>
      <c r="K24" s="235"/>
      <c r="L24" s="235"/>
      <c r="M24" s="235"/>
      <c r="N24" s="235"/>
    </row>
    <row r="25" spans="1:31" s="639" customFormat="1" x14ac:dyDescent="0.2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359" t="s">
        <v>912</v>
      </c>
      <c r="P25" s="175"/>
    </row>
    <row r="26" spans="1:31" s="382" customFormat="1" ht="12.75" customHeight="1" x14ac:dyDescent="0.2">
      <c r="A26" s="14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/>
      <c r="N26"/>
      <c r="O26" s="359" t="s">
        <v>913</v>
      </c>
      <c r="P26"/>
      <c r="Q26" s="640"/>
      <c r="R26" s="640"/>
      <c r="S26" s="640"/>
      <c r="T26" s="640"/>
      <c r="U26" s="640"/>
      <c r="V26" s="640"/>
      <c r="W26" s="640"/>
      <c r="X26" s="640"/>
      <c r="Y26" s="640"/>
      <c r="Z26" s="640"/>
      <c r="AA26" s="640"/>
      <c r="AB26" s="640"/>
      <c r="AC26" s="640"/>
      <c r="AD26" s="640"/>
      <c r="AE26" s="640"/>
    </row>
    <row r="27" spans="1:31" s="382" customForma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/>
      <c r="N27"/>
      <c r="O27" s="359" t="s">
        <v>914</v>
      </c>
      <c r="P27"/>
      <c r="Q27" s="387"/>
      <c r="R27" s="383"/>
      <c r="S27" s="383"/>
      <c r="T27" s="383"/>
      <c r="Y27" s="383"/>
      <c r="Z27" s="383"/>
    </row>
    <row r="28" spans="1:31" s="382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 s="549" t="s">
        <v>82</v>
      </c>
      <c r="O28"/>
      <c r="P28"/>
    </row>
    <row r="30" spans="1:31" x14ac:dyDescent="0.2">
      <c r="A30" s="956"/>
      <c r="B30" s="956"/>
      <c r="C30" s="956"/>
      <c r="D30" s="956"/>
      <c r="E30" s="956"/>
      <c r="F30" s="956"/>
      <c r="G30" s="956"/>
      <c r="H30" s="956"/>
      <c r="I30" s="956"/>
      <c r="J30" s="956"/>
      <c r="K30" s="956"/>
      <c r="L30" s="956"/>
      <c r="M30" s="956"/>
      <c r="N30" s="956"/>
    </row>
  </sheetData>
  <mergeCells count="16">
    <mergeCell ref="O8:P8"/>
    <mergeCell ref="I8:N8"/>
    <mergeCell ref="A6:N6"/>
    <mergeCell ref="D1:E1"/>
    <mergeCell ref="M1:N1"/>
    <mergeCell ref="A2:N2"/>
    <mergeCell ref="A3:N3"/>
    <mergeCell ref="A4:N5"/>
    <mergeCell ref="A30:N30"/>
    <mergeCell ref="C8:C9"/>
    <mergeCell ref="A7:B7"/>
    <mergeCell ref="H7:N7"/>
    <mergeCell ref="A8:A9"/>
    <mergeCell ref="B8:B9"/>
    <mergeCell ref="D8:D9"/>
    <mergeCell ref="E8:H8"/>
  </mergeCells>
  <printOptions horizontalCentered="1"/>
  <pageMargins left="0.70866141732283472" right="0.70866141732283472" top="1.88" bottom="0" header="0.31496062992125984" footer="0.31496062992125984"/>
  <pageSetup paperSize="9" scale="8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"/>
  <sheetViews>
    <sheetView zoomScale="85" zoomScaleNormal="85" zoomScaleSheetLayoutView="100" workbookViewId="0">
      <selection activeCell="D1" sqref="D1:E1"/>
    </sheetView>
  </sheetViews>
  <sheetFormatPr defaultColWidth="9.140625" defaultRowHeight="12.75" x14ac:dyDescent="0.2"/>
  <cols>
    <col min="1" max="1" width="5.5703125" style="380" customWidth="1"/>
    <col min="2" max="2" width="8.85546875" style="380" customWidth="1"/>
    <col min="3" max="3" width="10.28515625" style="380" customWidth="1"/>
    <col min="4" max="4" width="12.85546875" style="380" customWidth="1"/>
    <col min="5" max="5" width="8.7109375" style="380" customWidth="1"/>
    <col min="6" max="7" width="8" style="380" customWidth="1"/>
    <col min="8" max="10" width="8.140625" style="380" customWidth="1"/>
    <col min="11" max="11" width="8.42578125" style="380" customWidth="1"/>
    <col min="12" max="12" width="8.140625" style="380" customWidth="1"/>
    <col min="13" max="13" width="11.28515625" style="380" customWidth="1"/>
    <col min="14" max="14" width="11.85546875" style="380" customWidth="1"/>
    <col min="15" max="15" width="9.140625" style="235"/>
    <col min="16" max="16" width="13" style="235" customWidth="1"/>
    <col min="17" max="16384" width="9.140625" style="380"/>
  </cols>
  <sheetData>
    <row r="1" spans="1:16" ht="12.75" customHeight="1" x14ac:dyDescent="0.2">
      <c r="A1" s="235"/>
      <c r="B1" s="235"/>
      <c r="C1" s="235"/>
      <c r="D1" s="966"/>
      <c r="E1" s="966"/>
      <c r="F1" s="235"/>
      <c r="G1" s="235"/>
      <c r="H1" s="235"/>
      <c r="I1" s="235"/>
      <c r="J1" s="235"/>
      <c r="K1" s="235"/>
      <c r="L1" s="235"/>
      <c r="M1" s="968" t="s">
        <v>666</v>
      </c>
      <c r="N1" s="968"/>
    </row>
    <row r="2" spans="1:16" ht="15.75" x14ac:dyDescent="0.25">
      <c r="A2" s="964" t="s">
        <v>0</v>
      </c>
      <c r="B2" s="964"/>
      <c r="C2" s="964"/>
      <c r="D2" s="964"/>
      <c r="E2" s="964"/>
      <c r="F2" s="964"/>
      <c r="G2" s="964"/>
      <c r="H2" s="964"/>
      <c r="I2" s="964"/>
      <c r="J2" s="964"/>
      <c r="K2" s="964"/>
      <c r="L2" s="964"/>
      <c r="M2" s="964"/>
      <c r="N2" s="964"/>
      <c r="O2" s="964"/>
      <c r="P2" s="964"/>
    </row>
    <row r="3" spans="1:16" ht="18" x14ac:dyDescent="0.25">
      <c r="A3" s="965" t="s">
        <v>740</v>
      </c>
      <c r="B3" s="965"/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  <c r="N3" s="965"/>
      <c r="O3" s="965"/>
      <c r="P3" s="965"/>
    </row>
    <row r="4" spans="1:16" ht="24" customHeight="1" x14ac:dyDescent="0.2">
      <c r="A4" s="971" t="s">
        <v>751</v>
      </c>
      <c r="B4" s="971"/>
      <c r="C4" s="971"/>
      <c r="D4" s="971"/>
      <c r="E4" s="971"/>
      <c r="F4" s="971"/>
      <c r="G4" s="971"/>
      <c r="H4" s="971"/>
      <c r="I4" s="971"/>
      <c r="J4" s="971"/>
      <c r="K4" s="971"/>
      <c r="L4" s="971"/>
      <c r="M4" s="971"/>
      <c r="N4" s="971"/>
      <c r="O4" s="971"/>
      <c r="P4" s="971"/>
    </row>
    <row r="5" spans="1:16" s="637" customFormat="1" ht="18.75" customHeight="1" x14ac:dyDescent="0.2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73"/>
      <c r="P5" s="273"/>
    </row>
    <row r="6" spans="1:16" x14ac:dyDescent="0.2">
      <c r="A6" s="967"/>
      <c r="B6" s="967"/>
      <c r="C6" s="967"/>
      <c r="D6" s="967"/>
      <c r="E6" s="967"/>
      <c r="F6" s="967"/>
      <c r="G6" s="967"/>
      <c r="H6" s="967"/>
      <c r="I6" s="967"/>
      <c r="J6" s="967"/>
      <c r="K6" s="967"/>
      <c r="L6" s="967"/>
      <c r="M6" s="967"/>
      <c r="N6" s="967"/>
    </row>
    <row r="7" spans="1:16" x14ac:dyDescent="0.2">
      <c r="A7" s="940" t="s">
        <v>970</v>
      </c>
      <c r="B7" s="940"/>
      <c r="C7" s="940"/>
      <c r="D7" s="260"/>
      <c r="E7" s="235"/>
      <c r="F7" s="235"/>
      <c r="G7" s="235"/>
      <c r="H7" s="957"/>
      <c r="I7" s="957"/>
      <c r="J7" s="957"/>
      <c r="K7" s="957"/>
      <c r="L7" s="957"/>
      <c r="M7" s="957"/>
      <c r="N7" s="957"/>
    </row>
    <row r="8" spans="1:16" ht="24.75" customHeight="1" x14ac:dyDescent="0.2">
      <c r="A8" s="783" t="s">
        <v>2</v>
      </c>
      <c r="B8" s="783" t="s">
        <v>3</v>
      </c>
      <c r="C8" s="969" t="s">
        <v>483</v>
      </c>
      <c r="D8" s="961" t="s">
        <v>83</v>
      </c>
      <c r="E8" s="958" t="s">
        <v>84</v>
      </c>
      <c r="F8" s="959"/>
      <c r="G8" s="959"/>
      <c r="H8" s="960"/>
      <c r="I8" s="783" t="s">
        <v>647</v>
      </c>
      <c r="J8" s="783"/>
      <c r="K8" s="783"/>
      <c r="L8" s="783"/>
      <c r="M8" s="783"/>
      <c r="N8" s="783"/>
      <c r="O8" s="783" t="s">
        <v>703</v>
      </c>
      <c r="P8" s="783"/>
    </row>
    <row r="9" spans="1:16" ht="44.45" customHeight="1" x14ac:dyDescent="0.2">
      <c r="A9" s="783"/>
      <c r="B9" s="783"/>
      <c r="C9" s="970"/>
      <c r="D9" s="962"/>
      <c r="E9" s="368" t="s">
        <v>88</v>
      </c>
      <c r="F9" s="368" t="s">
        <v>19</v>
      </c>
      <c r="G9" s="368" t="s">
        <v>40</v>
      </c>
      <c r="H9" s="368" t="s">
        <v>682</v>
      </c>
      <c r="I9" s="368" t="s">
        <v>17</v>
      </c>
      <c r="J9" s="368" t="s">
        <v>648</v>
      </c>
      <c r="K9" s="368" t="s">
        <v>649</v>
      </c>
      <c r="L9" s="368" t="s">
        <v>650</v>
      </c>
      <c r="M9" s="368" t="s">
        <v>651</v>
      </c>
      <c r="N9" s="368" t="s">
        <v>652</v>
      </c>
      <c r="O9" s="368" t="s">
        <v>708</v>
      </c>
      <c r="P9" s="368" t="s">
        <v>706</v>
      </c>
    </row>
    <row r="10" spans="1:16" s="638" customFormat="1" x14ac:dyDescent="0.2">
      <c r="A10" s="358">
        <v>1</v>
      </c>
      <c r="B10" s="358">
        <v>2</v>
      </c>
      <c r="C10" s="358">
        <v>3</v>
      </c>
      <c r="D10" s="358">
        <v>4</v>
      </c>
      <c r="E10" s="358">
        <v>5</v>
      </c>
      <c r="F10" s="358">
        <v>6</v>
      </c>
      <c r="G10" s="358">
        <v>7</v>
      </c>
      <c r="H10" s="358">
        <v>8</v>
      </c>
      <c r="I10" s="358">
        <v>9</v>
      </c>
      <c r="J10" s="358">
        <v>10</v>
      </c>
      <c r="K10" s="358">
        <v>11</v>
      </c>
      <c r="L10" s="358">
        <v>12</v>
      </c>
      <c r="M10" s="358">
        <v>13</v>
      </c>
      <c r="N10" s="358">
        <v>14</v>
      </c>
      <c r="O10" s="358">
        <v>15</v>
      </c>
      <c r="P10" s="358">
        <v>16</v>
      </c>
    </row>
    <row r="11" spans="1:16" x14ac:dyDescent="0.2">
      <c r="A11" s="237">
        <v>1</v>
      </c>
      <c r="B11" s="238" t="s">
        <v>900</v>
      </c>
      <c r="C11" s="351" t="s">
        <v>926</v>
      </c>
      <c r="D11" s="349" t="s">
        <v>926</v>
      </c>
      <c r="E11" s="351" t="s">
        <v>926</v>
      </c>
      <c r="F11" s="351" t="s">
        <v>926</v>
      </c>
      <c r="G11" s="351" t="s">
        <v>926</v>
      </c>
      <c r="H11" s="351" t="s">
        <v>926</v>
      </c>
      <c r="I11" s="351" t="s">
        <v>926</v>
      </c>
      <c r="J11" s="351" t="s">
        <v>926</v>
      </c>
      <c r="K11" s="351" t="s">
        <v>926</v>
      </c>
      <c r="L11" s="351" t="s">
        <v>926</v>
      </c>
      <c r="M11" s="351" t="s">
        <v>926</v>
      </c>
      <c r="N11" s="351" t="s">
        <v>926</v>
      </c>
      <c r="O11" s="351" t="s">
        <v>926</v>
      </c>
      <c r="P11" s="351" t="s">
        <v>926</v>
      </c>
    </row>
    <row r="12" spans="1:16" x14ac:dyDescent="0.2">
      <c r="A12" s="237">
        <v>2</v>
      </c>
      <c r="B12" s="238" t="s">
        <v>901</v>
      </c>
      <c r="C12" s="351" t="s">
        <v>926</v>
      </c>
      <c r="D12" s="349" t="s">
        <v>926</v>
      </c>
      <c r="E12" s="351" t="s">
        <v>926</v>
      </c>
      <c r="F12" s="351" t="s">
        <v>926</v>
      </c>
      <c r="G12" s="351" t="s">
        <v>926</v>
      </c>
      <c r="H12" s="351" t="s">
        <v>926</v>
      </c>
      <c r="I12" s="351" t="s">
        <v>926</v>
      </c>
      <c r="J12" s="351" t="s">
        <v>926</v>
      </c>
      <c r="K12" s="351" t="s">
        <v>926</v>
      </c>
      <c r="L12" s="351" t="s">
        <v>926</v>
      </c>
      <c r="M12" s="351" t="s">
        <v>926</v>
      </c>
      <c r="N12" s="351" t="s">
        <v>926</v>
      </c>
      <c r="O12" s="351" t="s">
        <v>926</v>
      </c>
      <c r="P12" s="351" t="s">
        <v>926</v>
      </c>
    </row>
    <row r="13" spans="1:16" x14ac:dyDescent="0.2">
      <c r="A13" s="237">
        <v>3</v>
      </c>
      <c r="B13" s="238" t="s">
        <v>902</v>
      </c>
      <c r="C13" s="351" t="s">
        <v>926</v>
      </c>
      <c r="D13" s="349" t="s">
        <v>926</v>
      </c>
      <c r="E13" s="351" t="s">
        <v>926</v>
      </c>
      <c r="F13" s="351" t="s">
        <v>926</v>
      </c>
      <c r="G13" s="351" t="s">
        <v>926</v>
      </c>
      <c r="H13" s="351" t="s">
        <v>926</v>
      </c>
      <c r="I13" s="351" t="s">
        <v>926</v>
      </c>
      <c r="J13" s="351" t="s">
        <v>926</v>
      </c>
      <c r="K13" s="351" t="s">
        <v>926</v>
      </c>
      <c r="L13" s="351" t="s">
        <v>926</v>
      </c>
      <c r="M13" s="351" t="s">
        <v>926</v>
      </c>
      <c r="N13" s="351" t="s">
        <v>926</v>
      </c>
      <c r="O13" s="351" t="s">
        <v>926</v>
      </c>
      <c r="P13" s="351" t="s">
        <v>926</v>
      </c>
    </row>
    <row r="14" spans="1:16" x14ac:dyDescent="0.2">
      <c r="A14" s="237">
        <v>4</v>
      </c>
      <c r="B14" s="238" t="s">
        <v>903</v>
      </c>
      <c r="C14" s="351" t="s">
        <v>926</v>
      </c>
      <c r="D14" s="349" t="s">
        <v>926</v>
      </c>
      <c r="E14" s="351" t="s">
        <v>926</v>
      </c>
      <c r="F14" s="351" t="s">
        <v>926</v>
      </c>
      <c r="G14" s="351" t="s">
        <v>926</v>
      </c>
      <c r="H14" s="351" t="s">
        <v>926</v>
      </c>
      <c r="I14" s="351" t="s">
        <v>926</v>
      </c>
      <c r="J14" s="351" t="s">
        <v>926</v>
      </c>
      <c r="K14" s="351" t="s">
        <v>926</v>
      </c>
      <c r="L14" s="351" t="s">
        <v>926</v>
      </c>
      <c r="M14" s="351" t="s">
        <v>926</v>
      </c>
      <c r="N14" s="351" t="s">
        <v>926</v>
      </c>
      <c r="O14" s="351" t="s">
        <v>926</v>
      </c>
      <c r="P14" s="351" t="s">
        <v>926</v>
      </c>
    </row>
    <row r="15" spans="1:16" x14ac:dyDescent="0.2">
      <c r="A15" s="237">
        <v>5</v>
      </c>
      <c r="B15" s="238" t="s">
        <v>904</v>
      </c>
      <c r="C15" s="351" t="s">
        <v>926</v>
      </c>
      <c r="D15" s="349" t="s">
        <v>926</v>
      </c>
      <c r="E15" s="351" t="s">
        <v>926</v>
      </c>
      <c r="F15" s="351" t="s">
        <v>926</v>
      </c>
      <c r="G15" s="351" t="s">
        <v>926</v>
      </c>
      <c r="H15" s="351" t="s">
        <v>926</v>
      </c>
      <c r="I15" s="351" t="s">
        <v>926</v>
      </c>
      <c r="J15" s="351" t="s">
        <v>926</v>
      </c>
      <c r="K15" s="351" t="s">
        <v>926</v>
      </c>
      <c r="L15" s="351" t="s">
        <v>926</v>
      </c>
      <c r="M15" s="351" t="s">
        <v>926</v>
      </c>
      <c r="N15" s="351" t="s">
        <v>926</v>
      </c>
      <c r="O15" s="351" t="s">
        <v>926</v>
      </c>
      <c r="P15" s="351" t="s">
        <v>926</v>
      </c>
    </row>
    <row r="16" spans="1:16" x14ac:dyDescent="0.2">
      <c r="A16" s="237">
        <v>6</v>
      </c>
      <c r="B16" s="238" t="s">
        <v>905</v>
      </c>
      <c r="C16" s="351" t="s">
        <v>926</v>
      </c>
      <c r="D16" s="349" t="s">
        <v>926</v>
      </c>
      <c r="E16" s="351" t="s">
        <v>926</v>
      </c>
      <c r="F16" s="351" t="s">
        <v>926</v>
      </c>
      <c r="G16" s="351" t="s">
        <v>926</v>
      </c>
      <c r="H16" s="351" t="s">
        <v>926</v>
      </c>
      <c r="I16" s="351" t="s">
        <v>926</v>
      </c>
      <c r="J16" s="351" t="s">
        <v>926</v>
      </c>
      <c r="K16" s="351" t="s">
        <v>926</v>
      </c>
      <c r="L16" s="351" t="s">
        <v>926</v>
      </c>
      <c r="M16" s="351" t="s">
        <v>926</v>
      </c>
      <c r="N16" s="351" t="s">
        <v>926</v>
      </c>
      <c r="O16" s="351" t="s">
        <v>926</v>
      </c>
      <c r="P16" s="351" t="s">
        <v>926</v>
      </c>
    </row>
    <row r="17" spans="1:31" x14ac:dyDescent="0.2">
      <c r="A17" s="237">
        <v>7</v>
      </c>
      <c r="B17" s="238" t="s">
        <v>907</v>
      </c>
      <c r="C17" s="351" t="s">
        <v>926</v>
      </c>
      <c r="D17" s="349" t="s">
        <v>926</v>
      </c>
      <c r="E17" s="351" t="s">
        <v>926</v>
      </c>
      <c r="F17" s="351" t="s">
        <v>926</v>
      </c>
      <c r="G17" s="351" t="s">
        <v>926</v>
      </c>
      <c r="H17" s="351" t="s">
        <v>926</v>
      </c>
      <c r="I17" s="351" t="s">
        <v>926</v>
      </c>
      <c r="J17" s="351" t="s">
        <v>926</v>
      </c>
      <c r="K17" s="351" t="s">
        <v>926</v>
      </c>
      <c r="L17" s="351" t="s">
        <v>926</v>
      </c>
      <c r="M17" s="351" t="s">
        <v>926</v>
      </c>
      <c r="N17" s="351" t="s">
        <v>926</v>
      </c>
      <c r="O17" s="351" t="s">
        <v>926</v>
      </c>
      <c r="P17" s="351" t="s">
        <v>926</v>
      </c>
    </row>
    <row r="18" spans="1:31" x14ac:dyDescent="0.2">
      <c r="A18" s="237">
        <v>8</v>
      </c>
      <c r="B18" s="238" t="s">
        <v>906</v>
      </c>
      <c r="C18" s="351" t="s">
        <v>926</v>
      </c>
      <c r="D18" s="349" t="s">
        <v>926</v>
      </c>
      <c r="E18" s="351" t="s">
        <v>926</v>
      </c>
      <c r="F18" s="351" t="s">
        <v>926</v>
      </c>
      <c r="G18" s="351" t="s">
        <v>926</v>
      </c>
      <c r="H18" s="351" t="s">
        <v>926</v>
      </c>
      <c r="I18" s="351" t="s">
        <v>926</v>
      </c>
      <c r="J18" s="351" t="s">
        <v>926</v>
      </c>
      <c r="K18" s="351" t="s">
        <v>926</v>
      </c>
      <c r="L18" s="351" t="s">
        <v>926</v>
      </c>
      <c r="M18" s="351" t="s">
        <v>926</v>
      </c>
      <c r="N18" s="351" t="s">
        <v>926</v>
      </c>
      <c r="O18" s="351" t="s">
        <v>926</v>
      </c>
      <c r="P18" s="351" t="s">
        <v>926</v>
      </c>
    </row>
    <row r="19" spans="1:31" x14ac:dyDescent="0.2">
      <c r="A19" s="237" t="s">
        <v>17</v>
      </c>
      <c r="B19" s="238"/>
      <c r="C19" s="351" t="s">
        <v>926</v>
      </c>
      <c r="D19" s="349" t="s">
        <v>926</v>
      </c>
      <c r="E19" s="351" t="s">
        <v>926</v>
      </c>
      <c r="F19" s="351" t="s">
        <v>926</v>
      </c>
      <c r="G19" s="351" t="s">
        <v>926</v>
      </c>
      <c r="H19" s="351" t="s">
        <v>926</v>
      </c>
      <c r="I19" s="351" t="s">
        <v>926</v>
      </c>
      <c r="J19" s="351" t="s">
        <v>926</v>
      </c>
      <c r="K19" s="351" t="s">
        <v>926</v>
      </c>
      <c r="L19" s="351" t="s">
        <v>926</v>
      </c>
      <c r="M19" s="351" t="s">
        <v>926</v>
      </c>
      <c r="N19" s="351" t="s">
        <v>926</v>
      </c>
      <c r="O19" s="351" t="s">
        <v>926</v>
      </c>
      <c r="P19" s="351" t="s">
        <v>926</v>
      </c>
    </row>
    <row r="20" spans="1:31" x14ac:dyDescent="0.2">
      <c r="A20" s="240"/>
      <c r="B20" s="240"/>
      <c r="C20" s="240"/>
      <c r="D20" s="240"/>
      <c r="E20" s="235"/>
      <c r="F20" s="235"/>
      <c r="G20" s="235"/>
      <c r="H20" s="235"/>
      <c r="I20" s="235"/>
      <c r="J20" s="235"/>
      <c r="K20" s="235"/>
      <c r="L20" s="235"/>
      <c r="M20" s="235"/>
      <c r="N20" s="235"/>
    </row>
    <row r="21" spans="1:31" x14ac:dyDescent="0.2">
      <c r="A21" s="241"/>
      <c r="B21" s="242"/>
      <c r="C21" s="242"/>
      <c r="D21" s="240"/>
      <c r="E21" s="235"/>
      <c r="F21" s="235"/>
      <c r="G21" s="235"/>
      <c r="H21" s="235"/>
      <c r="I21" s="235"/>
      <c r="J21" s="235"/>
      <c r="K21" s="235"/>
      <c r="L21" s="235"/>
      <c r="M21" s="235"/>
      <c r="N21" s="235"/>
    </row>
    <row r="22" spans="1:31" x14ac:dyDescent="0.2">
      <c r="A22" s="243"/>
      <c r="B22" s="243"/>
      <c r="C22" s="243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</row>
    <row r="23" spans="1:31" x14ac:dyDescent="0.2">
      <c r="A23" s="243"/>
      <c r="B23" s="243"/>
      <c r="C23" s="243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</row>
    <row r="24" spans="1:31" s="639" customFormat="1" x14ac:dyDescent="0.2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359" t="s">
        <v>912</v>
      </c>
      <c r="P24" s="175"/>
    </row>
    <row r="25" spans="1:31" s="382" customFormat="1" ht="12.75" customHeight="1" x14ac:dyDescent="0.2">
      <c r="A25" s="14" t="s">
        <v>12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/>
      <c r="N25"/>
      <c r="O25" s="359" t="s">
        <v>913</v>
      </c>
      <c r="P25"/>
      <c r="Q25" s="640"/>
      <c r="R25" s="640"/>
      <c r="S25" s="640"/>
      <c r="T25" s="640"/>
      <c r="U25" s="640"/>
      <c r="V25" s="640"/>
      <c r="W25" s="640"/>
      <c r="X25" s="640"/>
      <c r="Y25" s="640"/>
      <c r="Z25" s="640"/>
      <c r="AA25" s="640"/>
      <c r="AB25" s="640"/>
      <c r="AC25" s="640"/>
      <c r="AD25" s="640"/>
      <c r="AE25" s="640"/>
    </row>
    <row r="26" spans="1:31" s="382" customForma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/>
      <c r="N26"/>
      <c r="O26" s="359" t="s">
        <v>914</v>
      </c>
      <c r="P26"/>
      <c r="Q26" s="387"/>
      <c r="R26" s="383"/>
      <c r="S26" s="383"/>
      <c r="T26" s="383"/>
      <c r="Y26" s="383"/>
      <c r="Z26" s="383"/>
    </row>
    <row r="27" spans="1:31" s="382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 s="549" t="s">
        <v>82</v>
      </c>
      <c r="O27"/>
      <c r="P27"/>
    </row>
    <row r="28" spans="1:31" x14ac:dyDescent="0.2">
      <c r="A28" s="972"/>
      <c r="B28" s="972"/>
      <c r="C28" s="972"/>
      <c r="D28" s="972"/>
      <c r="E28" s="972"/>
      <c r="F28" s="972"/>
      <c r="G28" s="972"/>
      <c r="H28" s="972"/>
      <c r="I28" s="972"/>
      <c r="J28" s="972"/>
      <c r="K28" s="972"/>
      <c r="L28" s="972"/>
      <c r="M28" s="972"/>
      <c r="N28" s="972"/>
    </row>
  </sheetData>
  <mergeCells count="16">
    <mergeCell ref="O8:P8"/>
    <mergeCell ref="I8:N8"/>
    <mergeCell ref="A6:N6"/>
    <mergeCell ref="D1:E1"/>
    <mergeCell ref="M1:N1"/>
    <mergeCell ref="A4:P4"/>
    <mergeCell ref="A7:C7"/>
    <mergeCell ref="A2:P2"/>
    <mergeCell ref="A3:P3"/>
    <mergeCell ref="A28:N28"/>
    <mergeCell ref="H7:N7"/>
    <mergeCell ref="A8:A9"/>
    <mergeCell ref="B8:B9"/>
    <mergeCell ref="C8:C9"/>
    <mergeCell ref="D8:D9"/>
    <mergeCell ref="E8:H8"/>
  </mergeCells>
  <printOptions horizontalCentered="1"/>
  <pageMargins left="0.70866141732283472" right="0.70866141732283472" top="1.89" bottom="0" header="0.31496062992125984" footer="0.31496062992125984"/>
  <pageSetup paperSize="9" scale="9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="90" zoomScaleNormal="90" zoomScaleSheetLayoutView="100" workbookViewId="0">
      <selection activeCell="K22" sqref="K22"/>
    </sheetView>
  </sheetViews>
  <sheetFormatPr defaultColWidth="9.140625" defaultRowHeight="15" x14ac:dyDescent="0.25"/>
  <cols>
    <col min="1" max="1" width="7.140625" style="68" customWidth="1"/>
    <col min="2" max="2" width="11.28515625" style="68" customWidth="1"/>
    <col min="3" max="4" width="8.5703125" style="68" customWidth="1"/>
    <col min="5" max="5" width="8.7109375" style="68" customWidth="1"/>
    <col min="6" max="6" width="8.5703125" style="68" customWidth="1"/>
    <col min="7" max="7" width="9.7109375" style="68" customWidth="1"/>
    <col min="8" max="8" width="10.28515625" style="68" customWidth="1"/>
    <col min="9" max="9" width="9.7109375" style="68" customWidth="1"/>
    <col min="10" max="10" width="9.28515625" style="68" customWidth="1"/>
    <col min="11" max="11" width="7" style="68" customWidth="1"/>
    <col min="12" max="12" width="7.28515625" style="68" customWidth="1"/>
    <col min="13" max="13" width="7.42578125" style="68" customWidth="1"/>
    <col min="14" max="14" width="7.85546875" style="68" customWidth="1"/>
    <col min="15" max="15" width="11.42578125" style="68" customWidth="1"/>
    <col min="16" max="16" width="12.28515625" style="68" customWidth="1"/>
    <col min="17" max="17" width="11.5703125" style="68" customWidth="1"/>
    <col min="18" max="18" width="16" style="68" customWidth="1"/>
    <col min="19" max="19" width="9" style="68" customWidth="1"/>
    <col min="20" max="20" width="9.140625" style="68" hidden="1" customWidth="1"/>
    <col min="21" max="16384" width="9.140625" style="68"/>
  </cols>
  <sheetData>
    <row r="1" spans="1:20" s="15" customFormat="1" ht="15.75" x14ac:dyDescent="0.25">
      <c r="G1" s="719" t="s">
        <v>0</v>
      </c>
      <c r="H1" s="719"/>
      <c r="I1" s="719"/>
      <c r="J1" s="719"/>
      <c r="K1" s="719"/>
      <c r="L1" s="719"/>
      <c r="M1" s="719"/>
      <c r="N1" s="34"/>
      <c r="O1" s="34"/>
      <c r="R1" s="37" t="s">
        <v>533</v>
      </c>
      <c r="S1" s="37"/>
    </row>
    <row r="2" spans="1:20" s="15" customFormat="1" ht="20.25" x14ac:dyDescent="0.3">
      <c r="B2" s="120"/>
      <c r="E2" s="720" t="s">
        <v>740</v>
      </c>
      <c r="F2" s="720"/>
      <c r="G2" s="720"/>
      <c r="H2" s="720"/>
      <c r="I2" s="720"/>
      <c r="J2" s="720"/>
      <c r="K2" s="720"/>
      <c r="L2" s="720"/>
      <c r="M2" s="720"/>
      <c r="N2" s="720"/>
      <c r="O2" s="720"/>
    </row>
    <row r="3" spans="1:20" s="15" customFormat="1" ht="20.25" x14ac:dyDescent="0.3">
      <c r="B3" s="119"/>
      <c r="C3" s="119"/>
      <c r="D3" s="119"/>
      <c r="E3" s="119"/>
      <c r="F3" s="119"/>
      <c r="G3" s="119"/>
      <c r="H3" s="119"/>
      <c r="I3" s="119"/>
      <c r="J3" s="119"/>
    </row>
    <row r="4" spans="1:20" ht="18" x14ac:dyDescent="0.25">
      <c r="B4" s="973" t="s">
        <v>752</v>
      </c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973"/>
      <c r="N4" s="973"/>
      <c r="O4" s="973"/>
      <c r="P4" s="973"/>
      <c r="Q4" s="973"/>
      <c r="R4" s="973"/>
      <c r="S4" s="973"/>
      <c r="T4" s="973"/>
    </row>
    <row r="5" spans="1:20" x14ac:dyDescent="0.25">
      <c r="C5" s="69"/>
      <c r="D5" s="69"/>
      <c r="E5" s="69"/>
      <c r="F5" s="69"/>
      <c r="G5" s="69"/>
      <c r="H5" s="69"/>
      <c r="M5" s="69"/>
      <c r="N5" s="69"/>
      <c r="O5" s="69"/>
      <c r="P5" s="69"/>
      <c r="Q5" s="69"/>
      <c r="R5" s="69"/>
      <c r="S5" s="69"/>
      <c r="T5" s="69"/>
    </row>
    <row r="6" spans="1:20" x14ac:dyDescent="0.25">
      <c r="A6" s="722" t="s">
        <v>908</v>
      </c>
      <c r="B6" s="722"/>
    </row>
    <row r="7" spans="1:20" x14ac:dyDescent="0.25">
      <c r="B7" s="71"/>
    </row>
    <row r="8" spans="1:20" s="72" customFormat="1" ht="42" customHeight="1" x14ac:dyDescent="0.25">
      <c r="A8" s="716" t="s">
        <v>2</v>
      </c>
      <c r="B8" s="974" t="s">
        <v>3</v>
      </c>
      <c r="C8" s="979" t="s">
        <v>236</v>
      </c>
      <c r="D8" s="979"/>
      <c r="E8" s="979"/>
      <c r="F8" s="979"/>
      <c r="G8" s="976" t="s">
        <v>896</v>
      </c>
      <c r="H8" s="977"/>
      <c r="I8" s="977"/>
      <c r="J8" s="980"/>
      <c r="K8" s="976" t="s">
        <v>205</v>
      </c>
      <c r="L8" s="977"/>
      <c r="M8" s="977"/>
      <c r="N8" s="980"/>
      <c r="O8" s="976" t="s">
        <v>106</v>
      </c>
      <c r="P8" s="977"/>
      <c r="Q8" s="977"/>
      <c r="R8" s="978"/>
    </row>
    <row r="9" spans="1:20" s="73" customFormat="1" ht="37.5" customHeight="1" x14ac:dyDescent="0.25">
      <c r="A9" s="716"/>
      <c r="B9" s="975"/>
      <c r="C9" s="79" t="s">
        <v>92</v>
      </c>
      <c r="D9" s="79" t="s">
        <v>96</v>
      </c>
      <c r="E9" s="79" t="s">
        <v>97</v>
      </c>
      <c r="F9" s="79" t="s">
        <v>17</v>
      </c>
      <c r="G9" s="79" t="s">
        <v>92</v>
      </c>
      <c r="H9" s="79" t="s">
        <v>96</v>
      </c>
      <c r="I9" s="79" t="s">
        <v>97</v>
      </c>
      <c r="J9" s="79" t="s">
        <v>17</v>
      </c>
      <c r="K9" s="79" t="s">
        <v>92</v>
      </c>
      <c r="L9" s="79" t="s">
        <v>96</v>
      </c>
      <c r="M9" s="79" t="s">
        <v>97</v>
      </c>
      <c r="N9" s="79" t="s">
        <v>17</v>
      </c>
      <c r="O9" s="79" t="s">
        <v>139</v>
      </c>
      <c r="P9" s="79" t="s">
        <v>140</v>
      </c>
      <c r="Q9" s="147" t="s">
        <v>141</v>
      </c>
      <c r="R9" s="79" t="s">
        <v>142</v>
      </c>
      <c r="S9" s="113"/>
    </row>
    <row r="10" spans="1:20" s="279" customFormat="1" ht="16.149999999999999" customHeight="1" x14ac:dyDescent="0.2">
      <c r="A10" s="60">
        <v>1</v>
      </c>
      <c r="B10" s="139">
        <v>2</v>
      </c>
      <c r="C10" s="278">
        <v>3</v>
      </c>
      <c r="D10" s="278">
        <v>4</v>
      </c>
      <c r="E10" s="278">
        <v>5</v>
      </c>
      <c r="F10" s="278">
        <v>6</v>
      </c>
      <c r="G10" s="278">
        <v>7</v>
      </c>
      <c r="H10" s="278">
        <v>8</v>
      </c>
      <c r="I10" s="278">
        <v>9</v>
      </c>
      <c r="J10" s="278">
        <v>10</v>
      </c>
      <c r="K10" s="278">
        <v>11</v>
      </c>
      <c r="L10" s="278">
        <v>12</v>
      </c>
      <c r="M10" s="278">
        <v>13</v>
      </c>
      <c r="N10" s="278">
        <v>14</v>
      </c>
      <c r="O10" s="278">
        <v>15</v>
      </c>
      <c r="P10" s="278">
        <v>16</v>
      </c>
      <c r="Q10" s="278">
        <v>17</v>
      </c>
      <c r="R10" s="139">
        <v>18</v>
      </c>
    </row>
    <row r="11" spans="1:20" s="149" customFormat="1" ht="16.149999999999999" customHeight="1" x14ac:dyDescent="0.2">
      <c r="A11" s="367">
        <v>1</v>
      </c>
      <c r="B11" s="404" t="s">
        <v>900</v>
      </c>
      <c r="C11" s="536" t="s">
        <v>926</v>
      </c>
      <c r="D11" s="536" t="s">
        <v>926</v>
      </c>
      <c r="E11" s="536" t="s">
        <v>926</v>
      </c>
      <c r="F11" s="536" t="s">
        <v>926</v>
      </c>
      <c r="G11" s="536" t="s">
        <v>926</v>
      </c>
      <c r="H11" s="536" t="s">
        <v>926</v>
      </c>
      <c r="I11" s="536" t="s">
        <v>926</v>
      </c>
      <c r="J11" s="536" t="s">
        <v>926</v>
      </c>
      <c r="K11" s="536" t="s">
        <v>926</v>
      </c>
      <c r="L11" s="536" t="s">
        <v>926</v>
      </c>
      <c r="M11" s="536" t="s">
        <v>926</v>
      </c>
      <c r="N11" s="536" t="s">
        <v>926</v>
      </c>
      <c r="O11" s="536" t="s">
        <v>926</v>
      </c>
      <c r="P11" s="536" t="s">
        <v>926</v>
      </c>
      <c r="Q11" s="536" t="s">
        <v>926</v>
      </c>
      <c r="R11" s="536" t="s">
        <v>926</v>
      </c>
    </row>
    <row r="12" spans="1:20" s="149" customFormat="1" ht="16.149999999999999" customHeight="1" x14ac:dyDescent="0.2">
      <c r="A12" s="367">
        <v>2</v>
      </c>
      <c r="B12" s="404" t="s">
        <v>901</v>
      </c>
      <c r="C12" s="536" t="s">
        <v>926</v>
      </c>
      <c r="D12" s="536" t="s">
        <v>926</v>
      </c>
      <c r="E12" s="536" t="s">
        <v>926</v>
      </c>
      <c r="F12" s="536" t="s">
        <v>926</v>
      </c>
      <c r="G12" s="536" t="s">
        <v>926</v>
      </c>
      <c r="H12" s="536" t="s">
        <v>926</v>
      </c>
      <c r="I12" s="536" t="s">
        <v>926</v>
      </c>
      <c r="J12" s="536" t="s">
        <v>926</v>
      </c>
      <c r="K12" s="536" t="s">
        <v>926</v>
      </c>
      <c r="L12" s="536" t="s">
        <v>926</v>
      </c>
      <c r="M12" s="536" t="s">
        <v>926</v>
      </c>
      <c r="N12" s="536" t="s">
        <v>926</v>
      </c>
      <c r="O12" s="536" t="s">
        <v>926</v>
      </c>
      <c r="P12" s="536" t="s">
        <v>926</v>
      </c>
      <c r="Q12" s="536" t="s">
        <v>926</v>
      </c>
      <c r="R12" s="536" t="s">
        <v>926</v>
      </c>
    </row>
    <row r="13" spans="1:20" s="149" customFormat="1" ht="16.149999999999999" customHeight="1" x14ac:dyDescent="0.2">
      <c r="A13" s="599">
        <v>3</v>
      </c>
      <c r="B13" s="404" t="s">
        <v>902</v>
      </c>
      <c r="C13" s="536" t="s">
        <v>926</v>
      </c>
      <c r="D13" s="536" t="s">
        <v>926</v>
      </c>
      <c r="E13" s="536" t="s">
        <v>926</v>
      </c>
      <c r="F13" s="536" t="s">
        <v>926</v>
      </c>
      <c r="G13" s="536" t="s">
        <v>926</v>
      </c>
      <c r="H13" s="536" t="s">
        <v>926</v>
      </c>
      <c r="I13" s="536" t="s">
        <v>926</v>
      </c>
      <c r="J13" s="536" t="s">
        <v>926</v>
      </c>
      <c r="K13" s="536" t="s">
        <v>926</v>
      </c>
      <c r="L13" s="536" t="s">
        <v>926</v>
      </c>
      <c r="M13" s="536" t="s">
        <v>926</v>
      </c>
      <c r="N13" s="536" t="s">
        <v>926</v>
      </c>
      <c r="O13" s="536" t="s">
        <v>926</v>
      </c>
      <c r="P13" s="536" t="s">
        <v>926</v>
      </c>
      <c r="Q13" s="536" t="s">
        <v>926</v>
      </c>
      <c r="R13" s="536" t="s">
        <v>926</v>
      </c>
    </row>
    <row r="14" spans="1:20" s="149" customFormat="1" ht="16.149999999999999" customHeight="1" x14ac:dyDescent="0.2">
      <c r="A14" s="599">
        <v>4</v>
      </c>
      <c r="B14" s="404" t="s">
        <v>903</v>
      </c>
      <c r="C14" s="536" t="s">
        <v>926</v>
      </c>
      <c r="D14" s="536" t="s">
        <v>926</v>
      </c>
      <c r="E14" s="536" t="s">
        <v>926</v>
      </c>
      <c r="F14" s="536" t="s">
        <v>926</v>
      </c>
      <c r="G14" s="536" t="s">
        <v>926</v>
      </c>
      <c r="H14" s="536" t="s">
        <v>926</v>
      </c>
      <c r="I14" s="536" t="s">
        <v>926</v>
      </c>
      <c r="J14" s="536" t="s">
        <v>926</v>
      </c>
      <c r="K14" s="536" t="s">
        <v>926</v>
      </c>
      <c r="L14" s="536" t="s">
        <v>926</v>
      </c>
      <c r="M14" s="536" t="s">
        <v>926</v>
      </c>
      <c r="N14" s="536" t="s">
        <v>926</v>
      </c>
      <c r="O14" s="536" t="s">
        <v>926</v>
      </c>
      <c r="P14" s="536" t="s">
        <v>926</v>
      </c>
      <c r="Q14" s="536" t="s">
        <v>926</v>
      </c>
      <c r="R14" s="536" t="s">
        <v>926</v>
      </c>
    </row>
    <row r="15" spans="1:20" s="149" customFormat="1" ht="16.149999999999999" customHeight="1" x14ac:dyDescent="0.2">
      <c r="A15" s="599">
        <v>5</v>
      </c>
      <c r="B15" s="404" t="s">
        <v>904</v>
      </c>
      <c r="C15" s="536" t="s">
        <v>926</v>
      </c>
      <c r="D15" s="536" t="s">
        <v>926</v>
      </c>
      <c r="E15" s="536" t="s">
        <v>926</v>
      </c>
      <c r="F15" s="536" t="s">
        <v>926</v>
      </c>
      <c r="G15" s="536" t="s">
        <v>926</v>
      </c>
      <c r="H15" s="536" t="s">
        <v>926</v>
      </c>
      <c r="I15" s="536" t="s">
        <v>926</v>
      </c>
      <c r="J15" s="536" t="s">
        <v>926</v>
      </c>
      <c r="K15" s="536" t="s">
        <v>926</v>
      </c>
      <c r="L15" s="536" t="s">
        <v>926</v>
      </c>
      <c r="M15" s="536" t="s">
        <v>926</v>
      </c>
      <c r="N15" s="536" t="s">
        <v>926</v>
      </c>
      <c r="O15" s="536" t="s">
        <v>926</v>
      </c>
      <c r="P15" s="536" t="s">
        <v>926</v>
      </c>
      <c r="Q15" s="536" t="s">
        <v>926</v>
      </c>
      <c r="R15" s="536" t="s">
        <v>926</v>
      </c>
    </row>
    <row r="16" spans="1:20" s="149" customFormat="1" ht="16.149999999999999" customHeight="1" x14ac:dyDescent="0.2">
      <c r="A16" s="599">
        <v>6</v>
      </c>
      <c r="B16" s="404" t="s">
        <v>905</v>
      </c>
      <c r="C16" s="536" t="s">
        <v>926</v>
      </c>
      <c r="D16" s="536" t="s">
        <v>926</v>
      </c>
      <c r="E16" s="536" t="s">
        <v>926</v>
      </c>
      <c r="F16" s="536" t="s">
        <v>926</v>
      </c>
      <c r="G16" s="536" t="s">
        <v>926</v>
      </c>
      <c r="H16" s="536" t="s">
        <v>926</v>
      </c>
      <c r="I16" s="536" t="s">
        <v>926</v>
      </c>
      <c r="J16" s="536" t="s">
        <v>926</v>
      </c>
      <c r="K16" s="536" t="s">
        <v>926</v>
      </c>
      <c r="L16" s="536" t="s">
        <v>926</v>
      </c>
      <c r="M16" s="536" t="s">
        <v>926</v>
      </c>
      <c r="N16" s="536" t="s">
        <v>926</v>
      </c>
      <c r="O16" s="536" t="s">
        <v>926</v>
      </c>
      <c r="P16" s="536" t="s">
        <v>926</v>
      </c>
      <c r="Q16" s="536" t="s">
        <v>926</v>
      </c>
      <c r="R16" s="536" t="s">
        <v>926</v>
      </c>
    </row>
    <row r="17" spans="1:33" s="149" customFormat="1" ht="16.149999999999999" customHeight="1" x14ac:dyDescent="0.2">
      <c r="A17" s="599">
        <v>7</v>
      </c>
      <c r="B17" s="404" t="s">
        <v>907</v>
      </c>
      <c r="C17" s="536" t="s">
        <v>926</v>
      </c>
      <c r="D17" s="536" t="s">
        <v>926</v>
      </c>
      <c r="E17" s="536" t="s">
        <v>926</v>
      </c>
      <c r="F17" s="536" t="s">
        <v>926</v>
      </c>
      <c r="G17" s="536" t="s">
        <v>926</v>
      </c>
      <c r="H17" s="536" t="s">
        <v>926</v>
      </c>
      <c r="I17" s="536" t="s">
        <v>926</v>
      </c>
      <c r="J17" s="536" t="s">
        <v>926</v>
      </c>
      <c r="K17" s="536" t="s">
        <v>926</v>
      </c>
      <c r="L17" s="536" t="s">
        <v>926</v>
      </c>
      <c r="M17" s="536" t="s">
        <v>926</v>
      </c>
      <c r="N17" s="536" t="s">
        <v>926</v>
      </c>
      <c r="O17" s="536" t="s">
        <v>926</v>
      </c>
      <c r="P17" s="536" t="s">
        <v>926</v>
      </c>
      <c r="Q17" s="536" t="s">
        <v>926</v>
      </c>
      <c r="R17" s="536" t="s">
        <v>926</v>
      </c>
    </row>
    <row r="18" spans="1:33" s="149" customFormat="1" ht="16.149999999999999" customHeight="1" x14ac:dyDescent="0.2">
      <c r="A18" s="599">
        <v>8</v>
      </c>
      <c r="B18" s="404" t="s">
        <v>906</v>
      </c>
      <c r="C18" s="536" t="s">
        <v>926</v>
      </c>
      <c r="D18" s="536" t="s">
        <v>926</v>
      </c>
      <c r="E18" s="536" t="s">
        <v>926</v>
      </c>
      <c r="F18" s="536" t="s">
        <v>926</v>
      </c>
      <c r="G18" s="536" t="s">
        <v>926</v>
      </c>
      <c r="H18" s="536" t="s">
        <v>926</v>
      </c>
      <c r="I18" s="536" t="s">
        <v>926</v>
      </c>
      <c r="J18" s="536" t="s">
        <v>926</v>
      </c>
      <c r="K18" s="536" t="s">
        <v>926</v>
      </c>
      <c r="L18" s="536" t="s">
        <v>926</v>
      </c>
      <c r="M18" s="536" t="s">
        <v>926</v>
      </c>
      <c r="N18" s="536" t="s">
        <v>926</v>
      </c>
      <c r="O18" s="536" t="s">
        <v>926</v>
      </c>
      <c r="P18" s="536" t="s">
        <v>926</v>
      </c>
      <c r="Q18" s="536" t="s">
        <v>926</v>
      </c>
      <c r="R18" s="536" t="s">
        <v>926</v>
      </c>
    </row>
    <row r="19" spans="1:33" x14ac:dyDescent="0.25">
      <c r="A19" s="367" t="s">
        <v>17</v>
      </c>
      <c r="B19" s="74"/>
      <c r="C19" s="536" t="s">
        <v>926</v>
      </c>
      <c r="D19" s="536" t="s">
        <v>926</v>
      </c>
      <c r="E19" s="536" t="s">
        <v>926</v>
      </c>
      <c r="F19" s="536" t="s">
        <v>926</v>
      </c>
      <c r="G19" s="536" t="s">
        <v>926</v>
      </c>
      <c r="H19" s="536" t="s">
        <v>926</v>
      </c>
      <c r="I19" s="536" t="s">
        <v>926</v>
      </c>
      <c r="J19" s="536" t="s">
        <v>926</v>
      </c>
      <c r="K19" s="536" t="s">
        <v>926</v>
      </c>
      <c r="L19" s="536" t="s">
        <v>926</v>
      </c>
      <c r="M19" s="536" t="s">
        <v>926</v>
      </c>
      <c r="N19" s="536" t="s">
        <v>926</v>
      </c>
      <c r="O19" s="536" t="s">
        <v>926</v>
      </c>
      <c r="P19" s="536" t="s">
        <v>926</v>
      </c>
      <c r="Q19" s="536" t="s">
        <v>926</v>
      </c>
      <c r="R19" s="536" t="s">
        <v>926</v>
      </c>
    </row>
    <row r="25" spans="1:33" s="175" customFormat="1" ht="12.75" x14ac:dyDescent="0.2">
      <c r="Q25" s="359" t="s">
        <v>912</v>
      </c>
    </row>
    <row r="26" spans="1:33" customFormat="1" ht="12.75" customHeight="1" x14ac:dyDescent="0.2">
      <c r="A26" s="14" t="s">
        <v>12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Q26" s="359" t="s">
        <v>913</v>
      </c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46"/>
      <c r="AD26" s="546"/>
      <c r="AE26" s="546"/>
      <c r="AF26" s="546"/>
      <c r="AG26" s="546"/>
    </row>
    <row r="27" spans="1:33" customFormat="1" ht="12.7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Q27" s="359" t="s">
        <v>914</v>
      </c>
      <c r="S27" s="539"/>
      <c r="T27" s="14"/>
      <c r="U27" s="14"/>
      <c r="V27" s="14"/>
      <c r="AA27" s="14"/>
      <c r="AB27" s="14"/>
    </row>
    <row r="28" spans="1:33" customFormat="1" ht="12.75" x14ac:dyDescent="0.2">
      <c r="P28" s="549" t="s">
        <v>82</v>
      </c>
    </row>
  </sheetData>
  <mergeCells count="10">
    <mergeCell ref="B4:T4"/>
    <mergeCell ref="A6:B6"/>
    <mergeCell ref="A8:A9"/>
    <mergeCell ref="B8:B9"/>
    <mergeCell ref="G1:M1"/>
    <mergeCell ref="E2:O2"/>
    <mergeCell ref="O8:R8"/>
    <mergeCell ref="C8:F8"/>
    <mergeCell ref="K8:N8"/>
    <mergeCell ref="G8:J8"/>
  </mergeCells>
  <phoneticPr fontId="0" type="noConversion"/>
  <printOptions horizontalCentered="1"/>
  <pageMargins left="0.70866141732283472" right="0.70866141732283472" top="1.95" bottom="0" header="0.31496062992125984" footer="0.31496062992125984"/>
  <pageSetup paperSize="9" scale="77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zoomScale="70" zoomScaleNormal="70" zoomScaleSheetLayoutView="90" workbookViewId="0">
      <selection sqref="A1:P1"/>
    </sheetView>
  </sheetViews>
  <sheetFormatPr defaultColWidth="9.140625" defaultRowHeight="15" x14ac:dyDescent="0.25"/>
  <cols>
    <col min="1" max="1" width="7.28515625" style="68" customWidth="1"/>
    <col min="2" max="2" width="14.140625" style="68" customWidth="1"/>
    <col min="3" max="3" width="15.42578125" style="68" customWidth="1"/>
    <col min="4" max="4" width="14.85546875" style="68" customWidth="1"/>
    <col min="5" max="5" width="11.85546875" style="68" customWidth="1"/>
    <col min="6" max="6" width="9.85546875" style="68" customWidth="1"/>
    <col min="7" max="7" width="12.7109375" style="68" customWidth="1"/>
    <col min="8" max="9" width="11" style="68" customWidth="1"/>
    <col min="10" max="10" width="14.140625" style="68" customWidth="1"/>
    <col min="11" max="11" width="12.28515625" style="68" customWidth="1"/>
    <col min="12" max="12" width="13.140625" style="68" customWidth="1"/>
    <col min="13" max="13" width="9.7109375" style="68" customWidth="1"/>
    <col min="14" max="14" width="9.5703125" style="68" customWidth="1"/>
    <col min="15" max="15" width="12.7109375" style="68" customWidth="1"/>
    <col min="16" max="16" width="13.28515625" style="68" customWidth="1"/>
    <col min="17" max="17" width="11.28515625" style="68" customWidth="1"/>
    <col min="18" max="18" width="9.28515625" style="68" customWidth="1"/>
    <col min="19" max="19" width="9.140625" style="68"/>
    <col min="20" max="20" width="12.28515625" style="68" customWidth="1"/>
    <col min="21" max="16384" width="9.140625" style="68"/>
  </cols>
  <sheetData>
    <row r="1" spans="1:20" s="15" customFormat="1" ht="15" customHeight="1" x14ac:dyDescent="0.25">
      <c r="A1" s="719" t="s">
        <v>0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843" t="s">
        <v>534</v>
      </c>
      <c r="R1" s="843"/>
    </row>
    <row r="2" spans="1:20" s="15" customFormat="1" ht="20.25" x14ac:dyDescent="0.3">
      <c r="A2" s="720" t="s">
        <v>740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</row>
    <row r="3" spans="1:20" s="15" customFormat="1" ht="20.25" x14ac:dyDescent="0.3">
      <c r="G3" s="119"/>
      <c r="H3" s="119"/>
      <c r="I3" s="119"/>
      <c r="J3" s="119"/>
      <c r="K3" s="119"/>
      <c r="L3" s="119"/>
      <c r="M3" s="119"/>
      <c r="N3" s="38"/>
      <c r="O3" s="38"/>
      <c r="P3" s="38"/>
      <c r="Q3" s="38"/>
    </row>
    <row r="4" spans="1:20" ht="18" x14ac:dyDescent="0.25">
      <c r="A4" s="981" t="s">
        <v>753</v>
      </c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582"/>
    </row>
    <row r="5" spans="1:20" ht="15.75" x14ac:dyDescent="0.25">
      <c r="C5" s="69"/>
      <c r="D5" s="7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0" x14ac:dyDescent="0.25">
      <c r="A6" s="80" t="s">
        <v>972</v>
      </c>
    </row>
    <row r="7" spans="1:20" x14ac:dyDescent="0.25">
      <c r="B7" s="71"/>
      <c r="Q7" s="106" t="s">
        <v>136</v>
      </c>
    </row>
    <row r="8" spans="1:20" s="72" customFormat="1" ht="32.450000000000003" customHeight="1" x14ac:dyDescent="0.25">
      <c r="A8" s="716" t="s">
        <v>2</v>
      </c>
      <c r="B8" s="974" t="s">
        <v>3</v>
      </c>
      <c r="C8" s="979" t="s">
        <v>447</v>
      </c>
      <c r="D8" s="979"/>
      <c r="E8" s="979"/>
      <c r="F8" s="979"/>
      <c r="G8" s="979" t="s">
        <v>448</v>
      </c>
      <c r="H8" s="979"/>
      <c r="I8" s="979"/>
      <c r="J8" s="979"/>
      <c r="K8" s="979" t="s">
        <v>449</v>
      </c>
      <c r="L8" s="979"/>
      <c r="M8" s="979"/>
      <c r="N8" s="979"/>
      <c r="O8" s="979" t="s">
        <v>450</v>
      </c>
      <c r="P8" s="979"/>
      <c r="Q8" s="979"/>
      <c r="R8" s="974"/>
      <c r="S8" s="982" t="s">
        <v>159</v>
      </c>
    </row>
    <row r="9" spans="1:20" s="73" customFormat="1" ht="75" customHeight="1" x14ac:dyDescent="0.25">
      <c r="A9" s="716"/>
      <c r="B9" s="975"/>
      <c r="C9" s="79" t="s">
        <v>156</v>
      </c>
      <c r="D9" s="123" t="s">
        <v>158</v>
      </c>
      <c r="E9" s="79" t="s">
        <v>135</v>
      </c>
      <c r="F9" s="123" t="s">
        <v>157</v>
      </c>
      <c r="G9" s="79" t="s">
        <v>237</v>
      </c>
      <c r="H9" s="123" t="s">
        <v>158</v>
      </c>
      <c r="I9" s="79" t="s">
        <v>135</v>
      </c>
      <c r="J9" s="123" t="s">
        <v>157</v>
      </c>
      <c r="K9" s="79" t="s">
        <v>237</v>
      </c>
      <c r="L9" s="123" t="s">
        <v>158</v>
      </c>
      <c r="M9" s="79" t="s">
        <v>135</v>
      </c>
      <c r="N9" s="123" t="s">
        <v>157</v>
      </c>
      <c r="O9" s="79" t="s">
        <v>237</v>
      </c>
      <c r="P9" s="123" t="s">
        <v>158</v>
      </c>
      <c r="Q9" s="79" t="s">
        <v>135</v>
      </c>
      <c r="R9" s="124" t="s">
        <v>157</v>
      </c>
      <c r="S9" s="982"/>
    </row>
    <row r="10" spans="1:20" s="73" customFormat="1" ht="16.149999999999999" customHeight="1" x14ac:dyDescent="0.25">
      <c r="A10" s="5">
        <v>1</v>
      </c>
      <c r="B10" s="78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7">
        <v>11</v>
      </c>
      <c r="L10" s="67">
        <v>12</v>
      </c>
      <c r="M10" s="67">
        <v>13</v>
      </c>
      <c r="N10" s="67">
        <v>14</v>
      </c>
      <c r="O10" s="67">
        <v>15</v>
      </c>
      <c r="P10" s="67">
        <v>16</v>
      </c>
      <c r="Q10" s="67">
        <v>17</v>
      </c>
      <c r="R10" s="115">
        <v>18</v>
      </c>
      <c r="S10" s="122">
        <v>19</v>
      </c>
    </row>
    <row r="11" spans="1:20" s="73" customFormat="1" ht="16.149999999999999" customHeight="1" x14ac:dyDescent="0.25">
      <c r="A11" s="367">
        <v>1</v>
      </c>
      <c r="B11" s="404" t="s">
        <v>900</v>
      </c>
      <c r="C11" s="407" t="s">
        <v>926</v>
      </c>
      <c r="D11" s="407" t="s">
        <v>926</v>
      </c>
      <c r="E11" s="407" t="s">
        <v>926</v>
      </c>
      <c r="F11" s="407" t="s">
        <v>926</v>
      </c>
      <c r="G11" s="407" t="s">
        <v>926</v>
      </c>
      <c r="H11" s="407" t="s">
        <v>926</v>
      </c>
      <c r="I11" s="407" t="s">
        <v>926</v>
      </c>
      <c r="J11" s="407" t="s">
        <v>926</v>
      </c>
      <c r="K11" s="407" t="s">
        <v>926</v>
      </c>
      <c r="L11" s="407" t="s">
        <v>926</v>
      </c>
      <c r="M11" s="407" t="s">
        <v>926</v>
      </c>
      <c r="N11" s="407" t="s">
        <v>926</v>
      </c>
      <c r="O11" s="407" t="s">
        <v>926</v>
      </c>
      <c r="P11" s="407" t="s">
        <v>926</v>
      </c>
      <c r="Q11" s="407" t="s">
        <v>926</v>
      </c>
      <c r="R11" s="407" t="s">
        <v>926</v>
      </c>
      <c r="S11" s="407" t="s">
        <v>926</v>
      </c>
    </row>
    <row r="12" spans="1:20" s="73" customFormat="1" ht="16.149999999999999" customHeight="1" x14ac:dyDescent="0.25">
      <c r="A12" s="367">
        <v>2</v>
      </c>
      <c r="B12" s="404" t="s">
        <v>901</v>
      </c>
      <c r="C12" s="407" t="s">
        <v>926</v>
      </c>
      <c r="D12" s="407" t="s">
        <v>926</v>
      </c>
      <c r="E12" s="407" t="s">
        <v>926</v>
      </c>
      <c r="F12" s="407" t="s">
        <v>926</v>
      </c>
      <c r="G12" s="407" t="s">
        <v>926</v>
      </c>
      <c r="H12" s="407" t="s">
        <v>926</v>
      </c>
      <c r="I12" s="407" t="s">
        <v>926</v>
      </c>
      <c r="J12" s="407" t="s">
        <v>926</v>
      </c>
      <c r="K12" s="407" t="s">
        <v>926</v>
      </c>
      <c r="L12" s="407" t="s">
        <v>926</v>
      </c>
      <c r="M12" s="407" t="s">
        <v>926</v>
      </c>
      <c r="N12" s="407" t="s">
        <v>926</v>
      </c>
      <c r="O12" s="407" t="s">
        <v>926</v>
      </c>
      <c r="P12" s="407" t="s">
        <v>926</v>
      </c>
      <c r="Q12" s="407" t="s">
        <v>926</v>
      </c>
      <c r="R12" s="407" t="s">
        <v>926</v>
      </c>
      <c r="S12" s="407" t="s">
        <v>926</v>
      </c>
    </row>
    <row r="13" spans="1:20" s="73" customFormat="1" ht="16.149999999999999" customHeight="1" x14ac:dyDescent="0.25">
      <c r="A13" s="599">
        <v>3</v>
      </c>
      <c r="B13" s="404" t="s">
        <v>902</v>
      </c>
      <c r="C13" s="407" t="s">
        <v>926</v>
      </c>
      <c r="D13" s="407" t="s">
        <v>926</v>
      </c>
      <c r="E13" s="407" t="s">
        <v>926</v>
      </c>
      <c r="F13" s="407" t="s">
        <v>926</v>
      </c>
      <c r="G13" s="407" t="s">
        <v>926</v>
      </c>
      <c r="H13" s="407" t="s">
        <v>926</v>
      </c>
      <c r="I13" s="407" t="s">
        <v>926</v>
      </c>
      <c r="J13" s="407" t="s">
        <v>926</v>
      </c>
      <c r="K13" s="407" t="s">
        <v>926</v>
      </c>
      <c r="L13" s="407" t="s">
        <v>926</v>
      </c>
      <c r="M13" s="407" t="s">
        <v>926</v>
      </c>
      <c r="N13" s="407" t="s">
        <v>926</v>
      </c>
      <c r="O13" s="407" t="s">
        <v>926</v>
      </c>
      <c r="P13" s="407" t="s">
        <v>926</v>
      </c>
      <c r="Q13" s="407" t="s">
        <v>926</v>
      </c>
      <c r="R13" s="407" t="s">
        <v>926</v>
      </c>
      <c r="S13" s="407" t="s">
        <v>926</v>
      </c>
    </row>
    <row r="14" spans="1:20" s="73" customFormat="1" ht="16.149999999999999" customHeight="1" x14ac:dyDescent="0.25">
      <c r="A14" s="599">
        <v>4</v>
      </c>
      <c r="B14" s="404" t="s">
        <v>903</v>
      </c>
      <c r="C14" s="407" t="s">
        <v>926</v>
      </c>
      <c r="D14" s="407" t="s">
        <v>926</v>
      </c>
      <c r="E14" s="407" t="s">
        <v>926</v>
      </c>
      <c r="F14" s="407" t="s">
        <v>926</v>
      </c>
      <c r="G14" s="407" t="s">
        <v>926</v>
      </c>
      <c r="H14" s="407" t="s">
        <v>926</v>
      </c>
      <c r="I14" s="407" t="s">
        <v>926</v>
      </c>
      <c r="J14" s="407" t="s">
        <v>926</v>
      </c>
      <c r="K14" s="407" t="s">
        <v>926</v>
      </c>
      <c r="L14" s="407" t="s">
        <v>926</v>
      </c>
      <c r="M14" s="407" t="s">
        <v>926</v>
      </c>
      <c r="N14" s="407" t="s">
        <v>926</v>
      </c>
      <c r="O14" s="407" t="s">
        <v>926</v>
      </c>
      <c r="P14" s="407" t="s">
        <v>926</v>
      </c>
      <c r="Q14" s="407" t="s">
        <v>926</v>
      </c>
      <c r="R14" s="407" t="s">
        <v>926</v>
      </c>
      <c r="S14" s="407" t="s">
        <v>926</v>
      </c>
    </row>
    <row r="15" spans="1:20" s="73" customFormat="1" ht="16.149999999999999" customHeight="1" x14ac:dyDescent="0.25">
      <c r="A15" s="599">
        <v>5</v>
      </c>
      <c r="B15" s="404" t="s">
        <v>904</v>
      </c>
      <c r="C15" s="407" t="s">
        <v>926</v>
      </c>
      <c r="D15" s="407" t="s">
        <v>926</v>
      </c>
      <c r="E15" s="407" t="s">
        <v>926</v>
      </c>
      <c r="F15" s="407" t="s">
        <v>926</v>
      </c>
      <c r="G15" s="407" t="s">
        <v>926</v>
      </c>
      <c r="H15" s="407" t="s">
        <v>926</v>
      </c>
      <c r="I15" s="407" t="s">
        <v>926</v>
      </c>
      <c r="J15" s="407" t="s">
        <v>926</v>
      </c>
      <c r="K15" s="407" t="s">
        <v>926</v>
      </c>
      <c r="L15" s="407" t="s">
        <v>926</v>
      </c>
      <c r="M15" s="407" t="s">
        <v>926</v>
      </c>
      <c r="N15" s="407" t="s">
        <v>926</v>
      </c>
      <c r="O15" s="407" t="s">
        <v>926</v>
      </c>
      <c r="P15" s="407" t="s">
        <v>926</v>
      </c>
      <c r="Q15" s="407" t="s">
        <v>926</v>
      </c>
      <c r="R15" s="407" t="s">
        <v>926</v>
      </c>
      <c r="S15" s="407" t="s">
        <v>926</v>
      </c>
    </row>
    <row r="16" spans="1:20" x14ac:dyDescent="0.25">
      <c r="A16" s="599">
        <v>6</v>
      </c>
      <c r="B16" s="404" t="s">
        <v>905</v>
      </c>
      <c r="C16" s="407" t="s">
        <v>926</v>
      </c>
      <c r="D16" s="407" t="s">
        <v>926</v>
      </c>
      <c r="E16" s="407" t="s">
        <v>926</v>
      </c>
      <c r="F16" s="407" t="s">
        <v>926</v>
      </c>
      <c r="G16" s="407" t="s">
        <v>926</v>
      </c>
      <c r="H16" s="407" t="s">
        <v>926</v>
      </c>
      <c r="I16" s="407" t="s">
        <v>926</v>
      </c>
      <c r="J16" s="407" t="s">
        <v>926</v>
      </c>
      <c r="K16" s="407" t="s">
        <v>926</v>
      </c>
      <c r="L16" s="407" t="s">
        <v>926</v>
      </c>
      <c r="M16" s="407" t="s">
        <v>926</v>
      </c>
      <c r="N16" s="407" t="s">
        <v>926</v>
      </c>
      <c r="O16" s="407" t="s">
        <v>926</v>
      </c>
      <c r="P16" s="407" t="s">
        <v>926</v>
      </c>
      <c r="Q16" s="407" t="s">
        <v>926</v>
      </c>
      <c r="R16" s="407" t="s">
        <v>926</v>
      </c>
      <c r="S16" s="407" t="s">
        <v>926</v>
      </c>
    </row>
    <row r="17" spans="1:33" x14ac:dyDescent="0.25">
      <c r="A17" s="599">
        <v>7</v>
      </c>
      <c r="B17" s="404" t="s">
        <v>907</v>
      </c>
      <c r="C17" s="407" t="s">
        <v>926</v>
      </c>
      <c r="D17" s="407" t="s">
        <v>926</v>
      </c>
      <c r="E17" s="407" t="s">
        <v>926</v>
      </c>
      <c r="F17" s="407" t="s">
        <v>926</v>
      </c>
      <c r="G17" s="407" t="s">
        <v>926</v>
      </c>
      <c r="H17" s="407" t="s">
        <v>926</v>
      </c>
      <c r="I17" s="407" t="s">
        <v>926</v>
      </c>
      <c r="J17" s="407" t="s">
        <v>926</v>
      </c>
      <c r="K17" s="407" t="s">
        <v>926</v>
      </c>
      <c r="L17" s="407" t="s">
        <v>926</v>
      </c>
      <c r="M17" s="407" t="s">
        <v>926</v>
      </c>
      <c r="N17" s="407" t="s">
        <v>926</v>
      </c>
      <c r="O17" s="407" t="s">
        <v>926</v>
      </c>
      <c r="P17" s="407" t="s">
        <v>926</v>
      </c>
      <c r="Q17" s="407" t="s">
        <v>926</v>
      </c>
      <c r="R17" s="407" t="s">
        <v>926</v>
      </c>
      <c r="S17" s="407" t="s">
        <v>926</v>
      </c>
    </row>
    <row r="18" spans="1:33" x14ac:dyDescent="0.25">
      <c r="A18" s="599">
        <v>8</v>
      </c>
      <c r="B18" s="404" t="s">
        <v>906</v>
      </c>
      <c r="C18" s="407" t="s">
        <v>926</v>
      </c>
      <c r="D18" s="407" t="s">
        <v>926</v>
      </c>
      <c r="E18" s="407" t="s">
        <v>926</v>
      </c>
      <c r="F18" s="407" t="s">
        <v>926</v>
      </c>
      <c r="G18" s="407" t="s">
        <v>926</v>
      </c>
      <c r="H18" s="407" t="s">
        <v>926</v>
      </c>
      <c r="I18" s="407" t="s">
        <v>926</v>
      </c>
      <c r="J18" s="407" t="s">
        <v>926</v>
      </c>
      <c r="K18" s="407" t="s">
        <v>926</v>
      </c>
      <c r="L18" s="407" t="s">
        <v>926</v>
      </c>
      <c r="M18" s="407" t="s">
        <v>926</v>
      </c>
      <c r="N18" s="407" t="s">
        <v>926</v>
      </c>
      <c r="O18" s="407" t="s">
        <v>926</v>
      </c>
      <c r="P18" s="407" t="s">
        <v>926</v>
      </c>
      <c r="Q18" s="407" t="s">
        <v>926</v>
      </c>
      <c r="R18" s="407" t="s">
        <v>926</v>
      </c>
      <c r="S18" s="407" t="s">
        <v>926</v>
      </c>
    </row>
    <row r="19" spans="1:33" x14ac:dyDescent="0.25">
      <c r="A19" s="246" t="s">
        <v>17</v>
      </c>
      <c r="B19" s="75"/>
      <c r="C19" s="407" t="s">
        <v>926</v>
      </c>
      <c r="D19" s="407" t="s">
        <v>926</v>
      </c>
      <c r="E19" s="407" t="s">
        <v>926</v>
      </c>
      <c r="F19" s="407" t="s">
        <v>926</v>
      </c>
      <c r="G19" s="407" t="s">
        <v>926</v>
      </c>
      <c r="H19" s="407" t="s">
        <v>926</v>
      </c>
      <c r="I19" s="407" t="s">
        <v>926</v>
      </c>
      <c r="J19" s="407" t="s">
        <v>926</v>
      </c>
      <c r="K19" s="407" t="s">
        <v>926</v>
      </c>
      <c r="L19" s="407" t="s">
        <v>926</v>
      </c>
      <c r="M19" s="407" t="s">
        <v>926</v>
      </c>
      <c r="N19" s="407" t="s">
        <v>926</v>
      </c>
      <c r="O19" s="407" t="s">
        <v>926</v>
      </c>
      <c r="P19" s="407" t="s">
        <v>926</v>
      </c>
      <c r="Q19" s="407" t="s">
        <v>926</v>
      </c>
      <c r="R19" s="407" t="s">
        <v>926</v>
      </c>
      <c r="S19" s="407" t="s">
        <v>926</v>
      </c>
    </row>
    <row r="20" spans="1:33" x14ac:dyDescent="0.25">
      <c r="A20" s="247" t="s">
        <v>484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</row>
    <row r="21" spans="1:33" x14ac:dyDescent="0.25">
      <c r="A21" s="24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</row>
    <row r="22" spans="1:33" x14ac:dyDescent="0.25">
      <c r="A22" s="24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</row>
    <row r="23" spans="1:33" x14ac:dyDescent="0.25">
      <c r="A23" s="24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</row>
    <row r="24" spans="1:33" x14ac:dyDescent="0.25">
      <c r="A24" s="24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</row>
    <row r="25" spans="1:33" x14ac:dyDescent="0.25">
      <c r="A25" s="24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</row>
    <row r="26" spans="1:33" x14ac:dyDescent="0.25">
      <c r="A26" s="24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</row>
    <row r="27" spans="1:33" x14ac:dyDescent="0.25">
      <c r="A27" s="24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</row>
    <row r="28" spans="1:33" x14ac:dyDescent="0.25">
      <c r="A28" s="24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</row>
    <row r="29" spans="1:33" s="175" customFormat="1" ht="12.75" x14ac:dyDescent="0.2">
      <c r="Q29" s="359" t="s">
        <v>912</v>
      </c>
    </row>
    <row r="30" spans="1:33" customFormat="1" ht="12.75" customHeight="1" x14ac:dyDescent="0.2">
      <c r="A30" s="14" t="s">
        <v>12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Q30" s="359" t="s">
        <v>913</v>
      </c>
      <c r="S30" s="546"/>
      <c r="T30" s="546"/>
      <c r="U30" s="546"/>
      <c r="V30" s="546"/>
      <c r="W30" s="546"/>
      <c r="X30" s="546"/>
      <c r="Y30" s="546"/>
      <c r="Z30" s="546"/>
      <c r="AA30" s="546"/>
      <c r="AB30" s="546"/>
      <c r="AC30" s="546"/>
      <c r="AD30" s="546"/>
      <c r="AE30" s="546"/>
      <c r="AF30" s="546"/>
      <c r="AG30" s="546"/>
    </row>
    <row r="31" spans="1:33" customFormat="1" ht="12.7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Q31" s="359" t="s">
        <v>914</v>
      </c>
      <c r="S31" s="539"/>
      <c r="T31" s="14"/>
      <c r="U31" s="14"/>
      <c r="V31" s="14"/>
      <c r="AA31" s="14"/>
      <c r="AB31" s="14"/>
    </row>
    <row r="32" spans="1:33" customFormat="1" ht="12.75" x14ac:dyDescent="0.2">
      <c r="P32" s="549" t="s">
        <v>82</v>
      </c>
    </row>
  </sheetData>
  <mergeCells count="11">
    <mergeCell ref="Q1:R1"/>
    <mergeCell ref="A1:P1"/>
    <mergeCell ref="A2:S2"/>
    <mergeCell ref="A4:S4"/>
    <mergeCell ref="S8:S9"/>
    <mergeCell ref="O8:R8"/>
    <mergeCell ref="A8:A9"/>
    <mergeCell ref="B8:B9"/>
    <mergeCell ref="C8:F8"/>
    <mergeCell ref="G8:J8"/>
    <mergeCell ref="K8:N8"/>
  </mergeCells>
  <phoneticPr fontId="0" type="noConversion"/>
  <printOptions horizontalCentered="1"/>
  <pageMargins left="0.70866141732283472" right="0.70866141732283472" top="1.82" bottom="0" header="0.31496062992125984" footer="0.31496062992125984"/>
  <pageSetup paperSize="9" scale="60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zoomScale="80" zoomScaleNormal="80" zoomScaleSheetLayoutView="100" workbookViewId="0">
      <selection activeCell="A20" sqref="A20"/>
    </sheetView>
  </sheetViews>
  <sheetFormatPr defaultColWidth="9.140625" defaultRowHeight="15" x14ac:dyDescent="0.25"/>
  <cols>
    <col min="1" max="1" width="9.140625" style="68"/>
    <col min="2" max="2" width="25.140625" style="68" customWidth="1"/>
    <col min="3" max="3" width="17.5703125" style="68" customWidth="1"/>
    <col min="4" max="4" width="19.7109375" style="68" customWidth="1"/>
    <col min="5" max="5" width="18.140625" style="68" customWidth="1"/>
    <col min="6" max="6" width="15.42578125" style="68" customWidth="1"/>
    <col min="7" max="7" width="15.7109375" style="68" customWidth="1"/>
    <col min="8" max="8" width="12.28515625" style="68" customWidth="1"/>
    <col min="9" max="16384" width="9.140625" style="68"/>
  </cols>
  <sheetData>
    <row r="1" spans="1:9" s="15" customFormat="1" x14ac:dyDescent="0.2">
      <c r="C1" s="39"/>
      <c r="D1" s="39"/>
      <c r="E1" s="39"/>
      <c r="F1" s="843" t="s">
        <v>695</v>
      </c>
      <c r="G1" s="843"/>
    </row>
    <row r="2" spans="1:9" s="15" customFormat="1" ht="30.75" customHeight="1" x14ac:dyDescent="0.3">
      <c r="A2" s="720" t="s">
        <v>740</v>
      </c>
      <c r="B2" s="720"/>
      <c r="C2" s="720"/>
      <c r="D2" s="720"/>
      <c r="E2" s="720"/>
      <c r="F2" s="720"/>
      <c r="G2" s="720"/>
      <c r="H2" s="38"/>
      <c r="I2" s="38"/>
    </row>
    <row r="3" spans="1:9" s="15" customFormat="1" ht="20.25" x14ac:dyDescent="0.3">
      <c r="G3" s="119"/>
    </row>
    <row r="4" spans="1:9" ht="18" x14ac:dyDescent="0.25">
      <c r="A4" s="973" t="s">
        <v>698</v>
      </c>
      <c r="B4" s="973"/>
      <c r="C4" s="973"/>
      <c r="D4" s="973"/>
      <c r="E4" s="973"/>
      <c r="F4" s="973"/>
      <c r="G4" s="973"/>
      <c r="H4" s="583"/>
    </row>
    <row r="5" spans="1:9" ht="15.75" x14ac:dyDescent="0.25">
      <c r="C5" s="69"/>
      <c r="D5" s="70"/>
      <c r="E5" s="69"/>
      <c r="F5" s="69"/>
      <c r="G5" s="69"/>
      <c r="H5" s="69"/>
    </row>
    <row r="6" spans="1:9" x14ac:dyDescent="0.25">
      <c r="A6" s="80" t="s">
        <v>972</v>
      </c>
    </row>
    <row r="7" spans="1:9" x14ac:dyDescent="0.25">
      <c r="B7" s="269"/>
    </row>
    <row r="8" spans="1:9" s="73" customFormat="1" ht="30.75" customHeight="1" x14ac:dyDescent="0.25">
      <c r="A8" s="983" t="s">
        <v>2</v>
      </c>
      <c r="B8" s="984" t="s">
        <v>3</v>
      </c>
      <c r="C8" s="984" t="s">
        <v>844</v>
      </c>
      <c r="D8" s="985" t="s">
        <v>845</v>
      </c>
      <c r="E8" s="984" t="s">
        <v>694</v>
      </c>
      <c r="F8" s="984"/>
      <c r="G8" s="984"/>
    </row>
    <row r="9" spans="1:9" s="73" customFormat="1" ht="48.75" customHeight="1" x14ac:dyDescent="0.25">
      <c r="A9" s="983"/>
      <c r="B9" s="984"/>
      <c r="C9" s="984"/>
      <c r="D9" s="986"/>
      <c r="E9" s="271" t="s">
        <v>699</v>
      </c>
      <c r="F9" s="271" t="s">
        <v>693</v>
      </c>
      <c r="G9" s="271" t="s">
        <v>17</v>
      </c>
    </row>
    <row r="10" spans="1:9" s="73" customFormat="1" ht="16.149999999999999" customHeight="1" x14ac:dyDescent="0.25">
      <c r="A10" s="335">
        <v>1</v>
      </c>
      <c r="B10" s="405">
        <v>2</v>
      </c>
      <c r="C10" s="405">
        <v>3</v>
      </c>
      <c r="D10" s="405">
        <v>4</v>
      </c>
      <c r="E10" s="406">
        <v>5</v>
      </c>
      <c r="F10" s="406">
        <v>6</v>
      </c>
      <c r="G10" s="406">
        <v>7</v>
      </c>
    </row>
    <row r="11" spans="1:9" s="73" customFormat="1" ht="16.149999999999999" customHeight="1" x14ac:dyDescent="0.25">
      <c r="A11" s="367">
        <v>1</v>
      </c>
      <c r="B11" s="404" t="s">
        <v>900</v>
      </c>
      <c r="C11" s="407" t="s">
        <v>926</v>
      </c>
      <c r="D11" s="407" t="s">
        <v>926</v>
      </c>
      <c r="E11" s="407" t="s">
        <v>926</v>
      </c>
      <c r="F11" s="407" t="s">
        <v>926</v>
      </c>
      <c r="G11" s="407" t="s">
        <v>926</v>
      </c>
    </row>
    <row r="12" spans="1:9" s="73" customFormat="1" ht="16.149999999999999" customHeight="1" x14ac:dyDescent="0.25">
      <c r="A12" s="367">
        <v>2</v>
      </c>
      <c r="B12" s="404" t="s">
        <v>901</v>
      </c>
      <c r="C12" s="407" t="s">
        <v>926</v>
      </c>
      <c r="D12" s="407" t="s">
        <v>926</v>
      </c>
      <c r="E12" s="407" t="s">
        <v>926</v>
      </c>
      <c r="F12" s="407" t="s">
        <v>926</v>
      </c>
      <c r="G12" s="407" t="s">
        <v>926</v>
      </c>
    </row>
    <row r="13" spans="1:9" s="73" customFormat="1" ht="16.149999999999999" customHeight="1" x14ac:dyDescent="0.25">
      <c r="A13" s="599">
        <v>3</v>
      </c>
      <c r="B13" s="404" t="s">
        <v>902</v>
      </c>
      <c r="C13" s="407" t="s">
        <v>926</v>
      </c>
      <c r="D13" s="407" t="s">
        <v>926</v>
      </c>
      <c r="E13" s="407" t="s">
        <v>926</v>
      </c>
      <c r="F13" s="407" t="s">
        <v>926</v>
      </c>
      <c r="G13" s="407" t="s">
        <v>926</v>
      </c>
    </row>
    <row r="14" spans="1:9" s="73" customFormat="1" ht="16.149999999999999" customHeight="1" x14ac:dyDescent="0.25">
      <c r="A14" s="599">
        <v>4</v>
      </c>
      <c r="B14" s="404" t="s">
        <v>903</v>
      </c>
      <c r="C14" s="407" t="s">
        <v>926</v>
      </c>
      <c r="D14" s="407" t="s">
        <v>926</v>
      </c>
      <c r="E14" s="407" t="s">
        <v>926</v>
      </c>
      <c r="F14" s="407" t="s">
        <v>926</v>
      </c>
      <c r="G14" s="407" t="s">
        <v>926</v>
      </c>
    </row>
    <row r="15" spans="1:9" s="73" customFormat="1" ht="16.149999999999999" customHeight="1" x14ac:dyDescent="0.25">
      <c r="A15" s="599">
        <v>5</v>
      </c>
      <c r="B15" s="404" t="s">
        <v>904</v>
      </c>
      <c r="C15" s="407" t="s">
        <v>926</v>
      </c>
      <c r="D15" s="407" t="s">
        <v>926</v>
      </c>
      <c r="E15" s="407" t="s">
        <v>926</v>
      </c>
      <c r="F15" s="407" t="s">
        <v>926</v>
      </c>
      <c r="G15" s="407" t="s">
        <v>926</v>
      </c>
    </row>
    <row r="16" spans="1:9" x14ac:dyDescent="0.25">
      <c r="A16" s="599">
        <v>6</v>
      </c>
      <c r="B16" s="404" t="s">
        <v>905</v>
      </c>
      <c r="C16" s="407" t="s">
        <v>926</v>
      </c>
      <c r="D16" s="407" t="s">
        <v>926</v>
      </c>
      <c r="E16" s="407" t="s">
        <v>926</v>
      </c>
      <c r="F16" s="407" t="s">
        <v>926</v>
      </c>
      <c r="G16" s="407" t="s">
        <v>926</v>
      </c>
    </row>
    <row r="17" spans="1:33" x14ac:dyDescent="0.25">
      <c r="A17" s="599">
        <v>7</v>
      </c>
      <c r="B17" s="404" t="s">
        <v>907</v>
      </c>
      <c r="C17" s="407" t="s">
        <v>926</v>
      </c>
      <c r="D17" s="407" t="s">
        <v>926</v>
      </c>
      <c r="E17" s="407" t="s">
        <v>926</v>
      </c>
      <c r="F17" s="407" t="s">
        <v>926</v>
      </c>
      <c r="G17" s="407" t="s">
        <v>926</v>
      </c>
    </row>
    <row r="18" spans="1:33" x14ac:dyDescent="0.25">
      <c r="A18" s="599">
        <v>8</v>
      </c>
      <c r="B18" s="404" t="s">
        <v>906</v>
      </c>
      <c r="C18" s="407" t="s">
        <v>926</v>
      </c>
      <c r="D18" s="407" t="s">
        <v>926</v>
      </c>
      <c r="E18" s="407" t="s">
        <v>926</v>
      </c>
      <c r="F18" s="407" t="s">
        <v>926</v>
      </c>
      <c r="G18" s="407" t="s">
        <v>926</v>
      </c>
    </row>
    <row r="19" spans="1:33" s="75" customFormat="1" x14ac:dyDescent="0.25">
      <c r="A19" s="246" t="s">
        <v>17</v>
      </c>
      <c r="C19" s="407" t="s">
        <v>926</v>
      </c>
      <c r="D19" s="407" t="s">
        <v>926</v>
      </c>
      <c r="E19" s="407" t="s">
        <v>926</v>
      </c>
      <c r="F19" s="407" t="s">
        <v>926</v>
      </c>
      <c r="G19" s="407" t="s">
        <v>926</v>
      </c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</row>
    <row r="20" spans="1:33" x14ac:dyDescent="0.25">
      <c r="A20" s="247"/>
      <c r="B20" s="77"/>
      <c r="C20" s="77"/>
      <c r="D20" s="77"/>
      <c r="E20" s="77"/>
      <c r="F20" s="77"/>
      <c r="G20" s="77"/>
    </row>
    <row r="21" spans="1:33" x14ac:dyDescent="0.25">
      <c r="A21" s="247"/>
      <c r="B21" s="77"/>
      <c r="C21" s="77"/>
      <c r="D21" s="77"/>
      <c r="E21" s="77"/>
      <c r="F21" s="77"/>
      <c r="G21" s="77"/>
      <c r="H21" s="77"/>
    </row>
    <row r="22" spans="1:33" s="175" customFormat="1" ht="12.75" x14ac:dyDescent="0.2">
      <c r="F22" s="359" t="s">
        <v>912</v>
      </c>
    </row>
    <row r="23" spans="1:33" customFormat="1" ht="12.75" customHeight="1" x14ac:dyDescent="0.2">
      <c r="A23" s="14" t="s">
        <v>12</v>
      </c>
      <c r="B23" s="14"/>
      <c r="C23" s="14"/>
      <c r="F23" s="359" t="s">
        <v>913</v>
      </c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</row>
    <row r="24" spans="1:33" customFormat="1" ht="12.75" x14ac:dyDescent="0.2">
      <c r="A24" s="14"/>
      <c r="B24" s="14"/>
      <c r="C24" s="14"/>
      <c r="F24" s="359" t="s">
        <v>914</v>
      </c>
      <c r="H24" s="539"/>
      <c r="I24" s="14"/>
      <c r="J24" s="14"/>
      <c r="K24" s="14"/>
      <c r="P24" s="14"/>
      <c r="Q24" s="14"/>
    </row>
    <row r="25" spans="1:33" customFormat="1" ht="12.75" x14ac:dyDescent="0.2">
      <c r="E25" s="549" t="s">
        <v>82</v>
      </c>
    </row>
  </sheetData>
  <mergeCells count="8">
    <mergeCell ref="A8:A9"/>
    <mergeCell ref="B8:B9"/>
    <mergeCell ref="C8:C9"/>
    <mergeCell ref="D8:D9"/>
    <mergeCell ref="F1:G1"/>
    <mergeCell ref="E8:G8"/>
    <mergeCell ref="A2:G2"/>
    <mergeCell ref="A4:G4"/>
  </mergeCells>
  <printOptions horizontalCentered="1"/>
  <pageMargins left="0.70866141732283472" right="0.70866141732283472" top="0.95" bottom="0" header="0.31496062992125984" footer="0.31496062992125984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"/>
  <sheetViews>
    <sheetView topLeftCell="O4" zoomScale="90" zoomScaleNormal="90" zoomScaleSheetLayoutView="90" workbookViewId="0">
      <selection activeCell="X23" sqref="X23"/>
    </sheetView>
  </sheetViews>
  <sheetFormatPr defaultColWidth="9.140625" defaultRowHeight="15" x14ac:dyDescent="0.25"/>
  <cols>
    <col min="1" max="1" width="9.140625" style="68"/>
    <col min="2" max="2" width="12.85546875" style="68" customWidth="1"/>
    <col min="3" max="3" width="9.7109375" style="68" customWidth="1"/>
    <col min="4" max="4" width="8.140625" style="68" customWidth="1"/>
    <col min="5" max="5" width="7.42578125" style="68" customWidth="1"/>
    <col min="6" max="6" width="9.140625" style="68" customWidth="1"/>
    <col min="7" max="7" width="9.5703125" style="68" customWidth="1"/>
    <col min="8" max="8" width="8.140625" style="68" customWidth="1"/>
    <col min="9" max="9" width="6.85546875" style="68" customWidth="1"/>
    <col min="10" max="10" width="9.28515625" style="68" customWidth="1"/>
    <col min="11" max="11" width="10.5703125" style="68" customWidth="1"/>
    <col min="12" max="12" width="8.7109375" style="68" customWidth="1"/>
    <col min="13" max="13" width="7.42578125" style="68" customWidth="1"/>
    <col min="14" max="14" width="8.5703125" style="68" customWidth="1"/>
    <col min="15" max="15" width="8.7109375" style="68" customWidth="1"/>
    <col min="16" max="16" width="8.5703125" style="68" customWidth="1"/>
    <col min="17" max="17" width="7.85546875" style="68" customWidth="1"/>
    <col min="18" max="18" width="8.5703125" style="68" customWidth="1"/>
    <col min="19" max="20" width="10.5703125" style="68" customWidth="1"/>
    <col min="21" max="21" width="11.140625" style="68" customWidth="1"/>
    <col min="22" max="22" width="10.7109375" style="68" bestFit="1" customWidth="1"/>
    <col min="23" max="16384" width="9.140625" style="68"/>
  </cols>
  <sheetData>
    <row r="1" spans="1:24" s="15" customFormat="1" ht="15.75" x14ac:dyDescent="0.25">
      <c r="A1" s="719" t="s">
        <v>0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97" t="s">
        <v>535</v>
      </c>
      <c r="V1" s="797"/>
      <c r="W1" s="37"/>
      <c r="X1" s="37"/>
    </row>
    <row r="2" spans="1:24" s="15" customFormat="1" ht="20.25" x14ac:dyDescent="0.3">
      <c r="A2" s="720" t="s">
        <v>740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</row>
    <row r="3" spans="1:24" s="15" customFormat="1" ht="20.25" x14ac:dyDescent="0.3">
      <c r="H3" s="38"/>
      <c r="I3" s="38"/>
      <c r="J3" s="38"/>
      <c r="K3" s="38"/>
      <c r="L3" s="38"/>
      <c r="M3" s="38"/>
      <c r="N3" s="38"/>
      <c r="O3" s="38"/>
      <c r="P3" s="38"/>
    </row>
    <row r="4" spans="1:24" ht="15.75" x14ac:dyDescent="0.25">
      <c r="A4" s="721" t="s">
        <v>754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99"/>
    </row>
    <row r="5" spans="1:24" x14ac:dyDescent="0.25">
      <c r="C5" s="69"/>
      <c r="D5" s="69"/>
      <c r="E5" s="69"/>
      <c r="F5" s="69"/>
      <c r="G5" s="69"/>
      <c r="H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4" x14ac:dyDescent="0.25">
      <c r="A6" s="72" t="s">
        <v>908</v>
      </c>
      <c r="B6" s="80"/>
    </row>
    <row r="7" spans="1:24" x14ac:dyDescent="0.25">
      <c r="B7" s="269"/>
    </row>
    <row r="8" spans="1:24" s="72" customFormat="1" ht="24.75" customHeight="1" x14ac:dyDescent="0.25">
      <c r="A8" s="716" t="s">
        <v>2</v>
      </c>
      <c r="B8" s="979" t="s">
        <v>3</v>
      </c>
      <c r="C8" s="976" t="s">
        <v>685</v>
      </c>
      <c r="D8" s="977"/>
      <c r="E8" s="977"/>
      <c r="F8" s="977"/>
      <c r="G8" s="976" t="s">
        <v>689</v>
      </c>
      <c r="H8" s="977"/>
      <c r="I8" s="977"/>
      <c r="J8" s="977"/>
      <c r="K8" s="976" t="s">
        <v>690</v>
      </c>
      <c r="L8" s="977"/>
      <c r="M8" s="977"/>
      <c r="N8" s="977"/>
      <c r="O8" s="976" t="s">
        <v>691</v>
      </c>
      <c r="P8" s="977"/>
      <c r="Q8" s="977"/>
      <c r="R8" s="977"/>
      <c r="S8" s="992" t="s">
        <v>17</v>
      </c>
      <c r="T8" s="993"/>
      <c r="U8" s="993"/>
      <c r="V8" s="993"/>
    </row>
    <row r="9" spans="1:24" s="73" customFormat="1" ht="29.25" customHeight="1" x14ac:dyDescent="0.25">
      <c r="A9" s="716"/>
      <c r="B9" s="979"/>
      <c r="C9" s="987" t="s">
        <v>686</v>
      </c>
      <c r="D9" s="989" t="s">
        <v>688</v>
      </c>
      <c r="E9" s="990"/>
      <c r="F9" s="991"/>
      <c r="G9" s="987" t="s">
        <v>686</v>
      </c>
      <c r="H9" s="989" t="s">
        <v>688</v>
      </c>
      <c r="I9" s="990"/>
      <c r="J9" s="991"/>
      <c r="K9" s="987" t="s">
        <v>686</v>
      </c>
      <c r="L9" s="989" t="s">
        <v>688</v>
      </c>
      <c r="M9" s="990"/>
      <c r="N9" s="991"/>
      <c r="O9" s="987" t="s">
        <v>686</v>
      </c>
      <c r="P9" s="989" t="s">
        <v>688</v>
      </c>
      <c r="Q9" s="990"/>
      <c r="R9" s="991"/>
      <c r="S9" s="987" t="s">
        <v>686</v>
      </c>
      <c r="T9" s="989" t="s">
        <v>688</v>
      </c>
      <c r="U9" s="990"/>
      <c r="V9" s="991"/>
    </row>
    <row r="10" spans="1:24" s="73" customFormat="1" ht="46.5" customHeight="1" x14ac:dyDescent="0.25">
      <c r="A10" s="716"/>
      <c r="B10" s="979"/>
      <c r="C10" s="988"/>
      <c r="D10" s="67" t="s">
        <v>687</v>
      </c>
      <c r="E10" s="67" t="s">
        <v>200</v>
      </c>
      <c r="F10" s="67" t="s">
        <v>17</v>
      </c>
      <c r="G10" s="988"/>
      <c r="H10" s="67" t="s">
        <v>687</v>
      </c>
      <c r="I10" s="67" t="s">
        <v>200</v>
      </c>
      <c r="J10" s="67" t="s">
        <v>17</v>
      </c>
      <c r="K10" s="988"/>
      <c r="L10" s="67" t="s">
        <v>687</v>
      </c>
      <c r="M10" s="67" t="s">
        <v>200</v>
      </c>
      <c r="N10" s="67" t="s">
        <v>17</v>
      </c>
      <c r="O10" s="988"/>
      <c r="P10" s="67" t="s">
        <v>687</v>
      </c>
      <c r="Q10" s="67" t="s">
        <v>200</v>
      </c>
      <c r="R10" s="67" t="s">
        <v>17</v>
      </c>
      <c r="S10" s="988"/>
      <c r="T10" s="67" t="s">
        <v>687</v>
      </c>
      <c r="U10" s="67" t="s">
        <v>200</v>
      </c>
      <c r="V10" s="67" t="s">
        <v>17</v>
      </c>
    </row>
    <row r="11" spans="1:24" s="140" customFormat="1" ht="16.149999999999999" customHeight="1" x14ac:dyDescent="0.25">
      <c r="A11" s="270">
        <v>1</v>
      </c>
      <c r="B11" s="139">
        <v>2</v>
      </c>
      <c r="C11" s="139">
        <v>3</v>
      </c>
      <c r="D11" s="270">
        <v>4</v>
      </c>
      <c r="E11" s="139">
        <v>5</v>
      </c>
      <c r="F11" s="139">
        <v>6</v>
      </c>
      <c r="G11" s="270">
        <v>7</v>
      </c>
      <c r="H11" s="139">
        <v>8</v>
      </c>
      <c r="I11" s="139">
        <v>9</v>
      </c>
      <c r="J11" s="270">
        <v>10</v>
      </c>
      <c r="K11" s="139">
        <v>11</v>
      </c>
      <c r="L11" s="139">
        <v>12</v>
      </c>
      <c r="M11" s="270">
        <v>13</v>
      </c>
      <c r="N11" s="139">
        <v>14</v>
      </c>
      <c r="O11" s="139">
        <v>15</v>
      </c>
      <c r="P11" s="270">
        <v>16</v>
      </c>
      <c r="Q11" s="139">
        <v>17</v>
      </c>
      <c r="R11" s="139">
        <v>18</v>
      </c>
      <c r="S11" s="270">
        <v>19</v>
      </c>
      <c r="T11" s="139">
        <v>20</v>
      </c>
      <c r="U11" s="139">
        <v>21</v>
      </c>
      <c r="V11" s="270">
        <v>22</v>
      </c>
    </row>
    <row r="12" spans="1:24" x14ac:dyDescent="0.25">
      <c r="A12" s="98">
        <v>1</v>
      </c>
      <c r="B12" s="404" t="s">
        <v>900</v>
      </c>
      <c r="C12" s="537" t="s">
        <v>926</v>
      </c>
      <c r="D12" s="537" t="s">
        <v>926</v>
      </c>
      <c r="E12" s="537" t="s">
        <v>926</v>
      </c>
      <c r="F12" s="537" t="s">
        <v>926</v>
      </c>
      <c r="G12" s="537" t="s">
        <v>926</v>
      </c>
      <c r="H12" s="537" t="s">
        <v>926</v>
      </c>
      <c r="I12" s="537" t="s">
        <v>926</v>
      </c>
      <c r="J12" s="537" t="s">
        <v>926</v>
      </c>
      <c r="K12" s="537" t="s">
        <v>926</v>
      </c>
      <c r="L12" s="537" t="s">
        <v>926</v>
      </c>
      <c r="M12" s="537" t="s">
        <v>926</v>
      </c>
      <c r="N12" s="537" t="s">
        <v>926</v>
      </c>
      <c r="O12" s="537" t="s">
        <v>926</v>
      </c>
      <c r="P12" s="537" t="s">
        <v>926</v>
      </c>
      <c r="Q12" s="537" t="s">
        <v>926</v>
      </c>
      <c r="R12" s="537" t="s">
        <v>926</v>
      </c>
      <c r="S12" s="537" t="s">
        <v>926</v>
      </c>
      <c r="T12" s="537" t="s">
        <v>926</v>
      </c>
      <c r="U12" s="537" t="s">
        <v>926</v>
      </c>
      <c r="V12" s="537" t="s">
        <v>926</v>
      </c>
    </row>
    <row r="13" spans="1:24" x14ac:dyDescent="0.25">
      <c r="A13" s="98">
        <v>2</v>
      </c>
      <c r="B13" s="404" t="s">
        <v>901</v>
      </c>
      <c r="C13" s="537" t="s">
        <v>926</v>
      </c>
      <c r="D13" s="537" t="s">
        <v>926</v>
      </c>
      <c r="E13" s="537" t="s">
        <v>926</v>
      </c>
      <c r="F13" s="537" t="s">
        <v>926</v>
      </c>
      <c r="G13" s="537" t="s">
        <v>926</v>
      </c>
      <c r="H13" s="537" t="s">
        <v>926</v>
      </c>
      <c r="I13" s="537" t="s">
        <v>926</v>
      </c>
      <c r="J13" s="537" t="s">
        <v>926</v>
      </c>
      <c r="K13" s="537" t="s">
        <v>926</v>
      </c>
      <c r="L13" s="537" t="s">
        <v>926</v>
      </c>
      <c r="M13" s="537" t="s">
        <v>926</v>
      </c>
      <c r="N13" s="537" t="s">
        <v>926</v>
      </c>
      <c r="O13" s="537" t="s">
        <v>926</v>
      </c>
      <c r="P13" s="537" t="s">
        <v>926</v>
      </c>
      <c r="Q13" s="537" t="s">
        <v>926</v>
      </c>
      <c r="R13" s="537" t="s">
        <v>926</v>
      </c>
      <c r="S13" s="537" t="s">
        <v>926</v>
      </c>
      <c r="T13" s="537" t="s">
        <v>926</v>
      </c>
      <c r="U13" s="537" t="s">
        <v>926</v>
      </c>
      <c r="V13" s="537" t="s">
        <v>926</v>
      </c>
    </row>
    <row r="14" spans="1:24" x14ac:dyDescent="0.25">
      <c r="A14" s="98">
        <v>3</v>
      </c>
      <c r="B14" s="404" t="s">
        <v>902</v>
      </c>
      <c r="C14" s="537" t="s">
        <v>926</v>
      </c>
      <c r="D14" s="537" t="s">
        <v>926</v>
      </c>
      <c r="E14" s="537" t="s">
        <v>926</v>
      </c>
      <c r="F14" s="537" t="s">
        <v>926</v>
      </c>
      <c r="G14" s="537" t="s">
        <v>926</v>
      </c>
      <c r="H14" s="537" t="s">
        <v>926</v>
      </c>
      <c r="I14" s="537" t="s">
        <v>926</v>
      </c>
      <c r="J14" s="537" t="s">
        <v>926</v>
      </c>
      <c r="K14" s="537" t="s">
        <v>926</v>
      </c>
      <c r="L14" s="537" t="s">
        <v>926</v>
      </c>
      <c r="M14" s="537" t="s">
        <v>926</v>
      </c>
      <c r="N14" s="537" t="s">
        <v>926</v>
      </c>
      <c r="O14" s="537" t="s">
        <v>926</v>
      </c>
      <c r="P14" s="537" t="s">
        <v>926</v>
      </c>
      <c r="Q14" s="537" t="s">
        <v>926</v>
      </c>
      <c r="R14" s="537" t="s">
        <v>926</v>
      </c>
      <c r="S14" s="537" t="s">
        <v>926</v>
      </c>
      <c r="T14" s="537" t="s">
        <v>926</v>
      </c>
      <c r="U14" s="537" t="s">
        <v>926</v>
      </c>
      <c r="V14" s="537" t="s">
        <v>926</v>
      </c>
    </row>
    <row r="15" spans="1:24" x14ac:dyDescent="0.25">
      <c r="A15" s="98">
        <v>4</v>
      </c>
      <c r="B15" s="404" t="s">
        <v>903</v>
      </c>
      <c r="C15" s="537" t="s">
        <v>926</v>
      </c>
      <c r="D15" s="537" t="s">
        <v>926</v>
      </c>
      <c r="E15" s="537" t="s">
        <v>926</v>
      </c>
      <c r="F15" s="537" t="s">
        <v>926</v>
      </c>
      <c r="G15" s="537" t="s">
        <v>926</v>
      </c>
      <c r="H15" s="537" t="s">
        <v>926</v>
      </c>
      <c r="I15" s="537" t="s">
        <v>926</v>
      </c>
      <c r="J15" s="537" t="s">
        <v>926</v>
      </c>
      <c r="K15" s="537" t="s">
        <v>926</v>
      </c>
      <c r="L15" s="537" t="s">
        <v>926</v>
      </c>
      <c r="M15" s="537" t="s">
        <v>926</v>
      </c>
      <c r="N15" s="537" t="s">
        <v>926</v>
      </c>
      <c r="O15" s="537" t="s">
        <v>926</v>
      </c>
      <c r="P15" s="537" t="s">
        <v>926</v>
      </c>
      <c r="Q15" s="537" t="s">
        <v>926</v>
      </c>
      <c r="R15" s="537" t="s">
        <v>926</v>
      </c>
      <c r="S15" s="537" t="s">
        <v>926</v>
      </c>
      <c r="T15" s="537" t="s">
        <v>926</v>
      </c>
      <c r="U15" s="537" t="s">
        <v>926</v>
      </c>
      <c r="V15" s="537" t="s">
        <v>926</v>
      </c>
    </row>
    <row r="16" spans="1:24" x14ac:dyDescent="0.25">
      <c r="A16" s="98">
        <v>5</v>
      </c>
      <c r="B16" s="404" t="s">
        <v>904</v>
      </c>
      <c r="C16" s="537" t="s">
        <v>926</v>
      </c>
      <c r="D16" s="537" t="s">
        <v>926</v>
      </c>
      <c r="E16" s="537" t="s">
        <v>926</v>
      </c>
      <c r="F16" s="537" t="s">
        <v>926</v>
      </c>
      <c r="G16" s="537" t="s">
        <v>926</v>
      </c>
      <c r="H16" s="537" t="s">
        <v>926</v>
      </c>
      <c r="I16" s="537" t="s">
        <v>926</v>
      </c>
      <c r="J16" s="537" t="s">
        <v>926</v>
      </c>
      <c r="K16" s="537" t="s">
        <v>926</v>
      </c>
      <c r="L16" s="537" t="s">
        <v>926</v>
      </c>
      <c r="M16" s="537" t="s">
        <v>926</v>
      </c>
      <c r="N16" s="537" t="s">
        <v>926</v>
      </c>
      <c r="O16" s="537" t="s">
        <v>926</v>
      </c>
      <c r="P16" s="537" t="s">
        <v>926</v>
      </c>
      <c r="Q16" s="537" t="s">
        <v>926</v>
      </c>
      <c r="R16" s="537" t="s">
        <v>926</v>
      </c>
      <c r="S16" s="537" t="s">
        <v>926</v>
      </c>
      <c r="T16" s="537" t="s">
        <v>926</v>
      </c>
      <c r="U16" s="537" t="s">
        <v>926</v>
      </c>
      <c r="V16" s="537" t="s">
        <v>926</v>
      </c>
    </row>
    <row r="17" spans="1:36" x14ac:dyDescent="0.25">
      <c r="A17" s="98">
        <v>6</v>
      </c>
      <c r="B17" s="404" t="s">
        <v>905</v>
      </c>
      <c r="C17" s="537" t="s">
        <v>926</v>
      </c>
      <c r="D17" s="537" t="s">
        <v>926</v>
      </c>
      <c r="E17" s="537" t="s">
        <v>926</v>
      </c>
      <c r="F17" s="537" t="s">
        <v>926</v>
      </c>
      <c r="G17" s="537" t="s">
        <v>926</v>
      </c>
      <c r="H17" s="537" t="s">
        <v>926</v>
      </c>
      <c r="I17" s="537" t="s">
        <v>926</v>
      </c>
      <c r="J17" s="537" t="s">
        <v>926</v>
      </c>
      <c r="K17" s="537" t="s">
        <v>926</v>
      </c>
      <c r="L17" s="537" t="s">
        <v>926</v>
      </c>
      <c r="M17" s="537" t="s">
        <v>926</v>
      </c>
      <c r="N17" s="537" t="s">
        <v>926</v>
      </c>
      <c r="O17" s="537" t="s">
        <v>926</v>
      </c>
      <c r="P17" s="537" t="s">
        <v>926</v>
      </c>
      <c r="Q17" s="537" t="s">
        <v>926</v>
      </c>
      <c r="R17" s="537" t="s">
        <v>926</v>
      </c>
      <c r="S17" s="537" t="s">
        <v>926</v>
      </c>
      <c r="T17" s="537" t="s">
        <v>926</v>
      </c>
      <c r="U17" s="537" t="s">
        <v>926</v>
      </c>
      <c r="V17" s="537" t="s">
        <v>926</v>
      </c>
    </row>
    <row r="18" spans="1:36" x14ac:dyDescent="0.25">
      <c r="A18" s="98">
        <v>7</v>
      </c>
      <c r="B18" s="404" t="s">
        <v>907</v>
      </c>
      <c r="C18" s="537" t="s">
        <v>926</v>
      </c>
      <c r="D18" s="537" t="s">
        <v>926</v>
      </c>
      <c r="E18" s="537" t="s">
        <v>926</v>
      </c>
      <c r="F18" s="537" t="s">
        <v>926</v>
      </c>
      <c r="G18" s="537" t="s">
        <v>926</v>
      </c>
      <c r="H18" s="537" t="s">
        <v>926</v>
      </c>
      <c r="I18" s="537" t="s">
        <v>926</v>
      </c>
      <c r="J18" s="537" t="s">
        <v>926</v>
      </c>
      <c r="K18" s="537" t="s">
        <v>926</v>
      </c>
      <c r="L18" s="537" t="s">
        <v>926</v>
      </c>
      <c r="M18" s="537" t="s">
        <v>926</v>
      </c>
      <c r="N18" s="537" t="s">
        <v>926</v>
      </c>
      <c r="O18" s="537" t="s">
        <v>926</v>
      </c>
      <c r="P18" s="537" t="s">
        <v>926</v>
      </c>
      <c r="Q18" s="537" t="s">
        <v>926</v>
      </c>
      <c r="R18" s="537" t="s">
        <v>926</v>
      </c>
      <c r="S18" s="537" t="s">
        <v>926</v>
      </c>
      <c r="T18" s="537" t="s">
        <v>926</v>
      </c>
      <c r="U18" s="537" t="s">
        <v>926</v>
      </c>
      <c r="V18" s="537" t="s">
        <v>926</v>
      </c>
    </row>
    <row r="19" spans="1:36" x14ac:dyDescent="0.25">
      <c r="A19" s="98">
        <v>8</v>
      </c>
      <c r="B19" s="404" t="s">
        <v>906</v>
      </c>
      <c r="C19" s="537" t="s">
        <v>926</v>
      </c>
      <c r="D19" s="537" t="s">
        <v>926</v>
      </c>
      <c r="E19" s="537" t="s">
        <v>926</v>
      </c>
      <c r="F19" s="537" t="s">
        <v>926</v>
      </c>
      <c r="G19" s="537" t="s">
        <v>926</v>
      </c>
      <c r="H19" s="537" t="s">
        <v>926</v>
      </c>
      <c r="I19" s="537" t="s">
        <v>926</v>
      </c>
      <c r="J19" s="537" t="s">
        <v>926</v>
      </c>
      <c r="K19" s="537" t="s">
        <v>926</v>
      </c>
      <c r="L19" s="537" t="s">
        <v>926</v>
      </c>
      <c r="M19" s="537" t="s">
        <v>926</v>
      </c>
      <c r="N19" s="537" t="s">
        <v>926</v>
      </c>
      <c r="O19" s="537" t="s">
        <v>926</v>
      </c>
      <c r="P19" s="537" t="s">
        <v>926</v>
      </c>
      <c r="Q19" s="537" t="s">
        <v>926</v>
      </c>
      <c r="R19" s="537" t="s">
        <v>926</v>
      </c>
      <c r="S19" s="537" t="s">
        <v>926</v>
      </c>
      <c r="T19" s="537" t="s">
        <v>926</v>
      </c>
      <c r="U19" s="537" t="s">
        <v>926</v>
      </c>
      <c r="V19" s="537" t="s">
        <v>926</v>
      </c>
    </row>
    <row r="20" spans="1:36" x14ac:dyDescent="0.25">
      <c r="A20" s="248" t="s">
        <v>17</v>
      </c>
      <c r="B20" s="75"/>
      <c r="C20" s="537" t="s">
        <v>926</v>
      </c>
      <c r="D20" s="537" t="s">
        <v>926</v>
      </c>
      <c r="E20" s="537" t="s">
        <v>926</v>
      </c>
      <c r="F20" s="537" t="s">
        <v>926</v>
      </c>
      <c r="G20" s="537" t="s">
        <v>926</v>
      </c>
      <c r="H20" s="537" t="s">
        <v>926</v>
      </c>
      <c r="I20" s="537" t="s">
        <v>926</v>
      </c>
      <c r="J20" s="537" t="s">
        <v>926</v>
      </c>
      <c r="K20" s="537" t="s">
        <v>926</v>
      </c>
      <c r="L20" s="537" t="s">
        <v>926</v>
      </c>
      <c r="M20" s="537" t="s">
        <v>926</v>
      </c>
      <c r="N20" s="537" t="s">
        <v>926</v>
      </c>
      <c r="O20" s="537" t="s">
        <v>926</v>
      </c>
      <c r="P20" s="537" t="s">
        <v>926</v>
      </c>
      <c r="Q20" s="537" t="s">
        <v>926</v>
      </c>
      <c r="R20" s="537" t="s">
        <v>926</v>
      </c>
      <c r="S20" s="537" t="s">
        <v>926</v>
      </c>
      <c r="T20" s="537" t="s">
        <v>926</v>
      </c>
      <c r="U20" s="537" t="s">
        <v>926</v>
      </c>
      <c r="V20" s="537" t="s">
        <v>926</v>
      </c>
    </row>
    <row r="21" spans="1:36" x14ac:dyDescent="0.25">
      <c r="A21" s="584"/>
      <c r="B21" s="77"/>
      <c r="C21" s="585"/>
      <c r="D21" s="585"/>
      <c r="E21" s="585"/>
      <c r="F21" s="585"/>
      <c r="G21" s="585"/>
      <c r="H21" s="585"/>
      <c r="I21" s="585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</row>
    <row r="22" spans="1:36" x14ac:dyDescent="0.25">
      <c r="A22" s="584"/>
      <c r="B22" s="77"/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</row>
    <row r="23" spans="1:36" x14ac:dyDescent="0.25">
      <c r="A23" s="584"/>
      <c r="B23" s="77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</row>
    <row r="24" spans="1:36" x14ac:dyDescent="0.25">
      <c r="A24" s="584"/>
      <c r="B24" s="77"/>
      <c r="C24" s="585"/>
      <c r="D24" s="585"/>
      <c r="E24" s="585"/>
      <c r="F24" s="585"/>
      <c r="G24" s="585"/>
      <c r="H24" s="585"/>
      <c r="I24" s="585"/>
      <c r="J24" s="585"/>
      <c r="K24" s="585"/>
      <c r="L24" s="585"/>
      <c r="M24" s="585"/>
      <c r="N24" s="585"/>
      <c r="O24" s="585"/>
      <c r="P24" s="585"/>
      <c r="Q24" s="585"/>
      <c r="R24" s="585"/>
      <c r="S24" s="585"/>
      <c r="T24" s="585"/>
      <c r="U24" s="585"/>
      <c r="V24" s="585"/>
    </row>
    <row r="25" spans="1:36" x14ac:dyDescent="0.25">
      <c r="A25" s="584"/>
      <c r="B25" s="77"/>
      <c r="C25" s="585"/>
      <c r="D25" s="585"/>
      <c r="E25" s="585"/>
      <c r="F25" s="585"/>
      <c r="G25" s="585"/>
      <c r="H25" s="585"/>
      <c r="I25" s="585"/>
      <c r="J25" s="585"/>
      <c r="K25" s="585"/>
      <c r="L25" s="585"/>
      <c r="M25" s="585"/>
      <c r="N25" s="585"/>
      <c r="O25" s="585"/>
      <c r="P25" s="585"/>
      <c r="Q25" s="585"/>
      <c r="R25" s="585"/>
      <c r="S25" s="585"/>
      <c r="T25" s="585"/>
      <c r="U25" s="585"/>
      <c r="V25" s="585"/>
    </row>
    <row r="27" spans="1:36" s="175" customFormat="1" ht="12.75" x14ac:dyDescent="0.2">
      <c r="T27" s="359" t="s">
        <v>912</v>
      </c>
    </row>
    <row r="28" spans="1:36" customFormat="1" ht="12.75" customHeight="1" x14ac:dyDescent="0.2">
      <c r="A28" s="14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T28" s="359" t="s">
        <v>913</v>
      </c>
      <c r="V28" s="546"/>
      <c r="W28" s="546"/>
      <c r="X28" s="546"/>
      <c r="Y28" s="546"/>
      <c r="Z28" s="546"/>
      <c r="AA28" s="546"/>
      <c r="AB28" s="546"/>
      <c r="AC28" s="546"/>
      <c r="AD28" s="546"/>
      <c r="AE28" s="546"/>
      <c r="AF28" s="546"/>
      <c r="AG28" s="546"/>
      <c r="AH28" s="546"/>
      <c r="AI28" s="546"/>
      <c r="AJ28" s="546"/>
    </row>
    <row r="29" spans="1:36" customFormat="1" ht="12.7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T29" s="359" t="s">
        <v>914</v>
      </c>
      <c r="V29" s="539"/>
      <c r="W29" s="14"/>
      <c r="X29" s="14"/>
      <c r="Y29" s="14"/>
      <c r="AD29" s="14"/>
      <c r="AE29" s="14"/>
    </row>
    <row r="30" spans="1:36" customFormat="1" ht="12.75" x14ac:dyDescent="0.2">
      <c r="S30" s="549" t="s">
        <v>82</v>
      </c>
    </row>
  </sheetData>
  <mergeCells count="21">
    <mergeCell ref="D9:F9"/>
    <mergeCell ref="G9:G10"/>
    <mergeCell ref="H9:J9"/>
    <mergeCell ref="K9:K10"/>
    <mergeCell ref="L9:N9"/>
    <mergeCell ref="A1:T1"/>
    <mergeCell ref="A2:V2"/>
    <mergeCell ref="A4:V4"/>
    <mergeCell ref="O9:O10"/>
    <mergeCell ref="P9:R9"/>
    <mergeCell ref="S9:S10"/>
    <mergeCell ref="T9:V9"/>
    <mergeCell ref="U1:V1"/>
    <mergeCell ref="A8:A10"/>
    <mergeCell ref="B8:B10"/>
    <mergeCell ref="C8:F8"/>
    <mergeCell ref="G8:J8"/>
    <mergeCell ref="K8:N8"/>
    <mergeCell ref="O8:R8"/>
    <mergeCell ref="S8:V8"/>
    <mergeCell ref="C9:C10"/>
  </mergeCells>
  <printOptions horizontalCentered="1"/>
  <pageMargins left="0.70866141732283472" right="0.70866141732283472" top="1.85" bottom="0" header="0.31496062992125984" footer="0.31496062992125984"/>
  <pageSetup paperSize="9" scale="66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topLeftCell="H1" zoomScale="85" zoomScaleNormal="85" zoomScaleSheetLayoutView="90" workbookViewId="0">
      <selection activeCell="U21" sqref="U21"/>
    </sheetView>
  </sheetViews>
  <sheetFormatPr defaultColWidth="9.140625" defaultRowHeight="15" x14ac:dyDescent="0.25"/>
  <cols>
    <col min="1" max="1" width="3.85546875" style="68" customWidth="1"/>
    <col min="2" max="2" width="11.28515625" style="68" customWidth="1"/>
    <col min="3" max="22" width="8.7109375" style="68" customWidth="1"/>
    <col min="23" max="16384" width="9.140625" style="68"/>
  </cols>
  <sheetData>
    <row r="1" spans="1:24" s="15" customFormat="1" ht="15.75" x14ac:dyDescent="0.25">
      <c r="A1" s="719" t="s">
        <v>0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97" t="s">
        <v>692</v>
      </c>
      <c r="V1" s="797"/>
      <c r="W1" s="37"/>
      <c r="X1" s="37"/>
    </row>
    <row r="2" spans="1:24" s="15" customFormat="1" ht="20.25" x14ac:dyDescent="0.3">
      <c r="A2" s="720" t="s">
        <v>740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</row>
    <row r="3" spans="1:24" s="15" customFormat="1" ht="20.25" x14ac:dyDescent="0.3">
      <c r="H3" s="38"/>
      <c r="I3" s="38"/>
      <c r="J3" s="38"/>
      <c r="K3" s="38"/>
      <c r="L3" s="38"/>
      <c r="M3" s="38"/>
      <c r="N3" s="38"/>
      <c r="O3" s="38"/>
      <c r="P3" s="38"/>
    </row>
    <row r="4" spans="1:24" ht="15.75" x14ac:dyDescent="0.25">
      <c r="A4" s="721" t="s">
        <v>755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  <c r="L4" s="721"/>
      <c r="M4" s="721"/>
      <c r="N4" s="721"/>
      <c r="O4" s="721"/>
      <c r="P4" s="721"/>
      <c r="Q4" s="721"/>
      <c r="R4" s="721"/>
      <c r="S4" s="721"/>
      <c r="T4" s="721"/>
      <c r="U4" s="721"/>
      <c r="V4" s="721"/>
      <c r="W4" s="99"/>
    </row>
    <row r="5" spans="1:24" x14ac:dyDescent="0.25">
      <c r="C5" s="69"/>
      <c r="D5" s="69"/>
      <c r="E5" s="69"/>
      <c r="F5" s="69"/>
      <c r="G5" s="69"/>
      <c r="H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4" x14ac:dyDescent="0.25">
      <c r="A6" s="72" t="s">
        <v>908</v>
      </c>
      <c r="B6" s="80"/>
    </row>
    <row r="7" spans="1:24" x14ac:dyDescent="0.25">
      <c r="B7" s="269"/>
    </row>
    <row r="8" spans="1:24" s="72" customFormat="1" ht="24.75" customHeight="1" x14ac:dyDescent="0.25">
      <c r="A8" s="782" t="s">
        <v>2</v>
      </c>
      <c r="B8" s="1003" t="s">
        <v>3</v>
      </c>
      <c r="C8" s="994" t="s">
        <v>685</v>
      </c>
      <c r="D8" s="995"/>
      <c r="E8" s="995"/>
      <c r="F8" s="995"/>
      <c r="G8" s="994" t="s">
        <v>689</v>
      </c>
      <c r="H8" s="995"/>
      <c r="I8" s="995"/>
      <c r="J8" s="995"/>
      <c r="K8" s="994" t="s">
        <v>690</v>
      </c>
      <c r="L8" s="995"/>
      <c r="M8" s="995"/>
      <c r="N8" s="995"/>
      <c r="O8" s="994" t="s">
        <v>691</v>
      </c>
      <c r="P8" s="995"/>
      <c r="Q8" s="995"/>
      <c r="R8" s="995"/>
      <c r="S8" s="1002" t="s">
        <v>17</v>
      </c>
      <c r="T8" s="1002"/>
      <c r="U8" s="1002"/>
      <c r="V8" s="1002"/>
    </row>
    <row r="9" spans="1:24" s="73" customFormat="1" ht="29.25" customHeight="1" x14ac:dyDescent="0.25">
      <c r="A9" s="782"/>
      <c r="B9" s="1003"/>
      <c r="C9" s="999" t="s">
        <v>686</v>
      </c>
      <c r="D9" s="996" t="s">
        <v>688</v>
      </c>
      <c r="E9" s="997"/>
      <c r="F9" s="998"/>
      <c r="G9" s="999" t="s">
        <v>686</v>
      </c>
      <c r="H9" s="996" t="s">
        <v>688</v>
      </c>
      <c r="I9" s="997"/>
      <c r="J9" s="998"/>
      <c r="K9" s="999" t="s">
        <v>686</v>
      </c>
      <c r="L9" s="996" t="s">
        <v>688</v>
      </c>
      <c r="M9" s="997"/>
      <c r="N9" s="998"/>
      <c r="O9" s="999" t="s">
        <v>686</v>
      </c>
      <c r="P9" s="996" t="s">
        <v>688</v>
      </c>
      <c r="Q9" s="997"/>
      <c r="R9" s="998"/>
      <c r="S9" s="999" t="s">
        <v>686</v>
      </c>
      <c r="T9" s="996" t="s">
        <v>688</v>
      </c>
      <c r="U9" s="997"/>
      <c r="V9" s="998"/>
    </row>
    <row r="10" spans="1:24" s="73" customFormat="1" ht="46.5" customHeight="1" x14ac:dyDescent="0.25">
      <c r="A10" s="782"/>
      <c r="B10" s="1003"/>
      <c r="C10" s="1000"/>
      <c r="D10" s="472" t="s">
        <v>687</v>
      </c>
      <c r="E10" s="472" t="s">
        <v>200</v>
      </c>
      <c r="F10" s="472" t="s">
        <v>17</v>
      </c>
      <c r="G10" s="1000"/>
      <c r="H10" s="472" t="s">
        <v>687</v>
      </c>
      <c r="I10" s="472" t="s">
        <v>200</v>
      </c>
      <c r="J10" s="472" t="s">
        <v>17</v>
      </c>
      <c r="K10" s="1000"/>
      <c r="L10" s="472" t="s">
        <v>687</v>
      </c>
      <c r="M10" s="472" t="s">
        <v>200</v>
      </c>
      <c r="N10" s="472" t="s">
        <v>17</v>
      </c>
      <c r="O10" s="1000"/>
      <c r="P10" s="472" t="s">
        <v>687</v>
      </c>
      <c r="Q10" s="472" t="s">
        <v>200</v>
      </c>
      <c r="R10" s="472" t="s">
        <v>17</v>
      </c>
      <c r="S10" s="1000"/>
      <c r="T10" s="472" t="s">
        <v>687</v>
      </c>
      <c r="U10" s="472" t="s">
        <v>200</v>
      </c>
      <c r="V10" s="472" t="s">
        <v>17</v>
      </c>
    </row>
    <row r="11" spans="1:24" s="140" customFormat="1" ht="16.149999999999999" customHeight="1" x14ac:dyDescent="0.25">
      <c r="A11" s="514">
        <v>1</v>
      </c>
      <c r="B11" s="515">
        <v>2</v>
      </c>
      <c r="C11" s="515">
        <v>3</v>
      </c>
      <c r="D11" s="514">
        <v>4</v>
      </c>
      <c r="E11" s="515">
        <v>5</v>
      </c>
      <c r="F11" s="515">
        <v>6</v>
      </c>
      <c r="G11" s="514">
        <v>7</v>
      </c>
      <c r="H11" s="515">
        <v>8</v>
      </c>
      <c r="I11" s="515">
        <v>9</v>
      </c>
      <c r="J11" s="514">
        <v>10</v>
      </c>
      <c r="K11" s="515">
        <v>11</v>
      </c>
      <c r="L11" s="515">
        <v>12</v>
      </c>
      <c r="M11" s="514">
        <v>13</v>
      </c>
      <c r="N11" s="515">
        <v>14</v>
      </c>
      <c r="O11" s="515">
        <v>15</v>
      </c>
      <c r="P11" s="514">
        <v>16</v>
      </c>
      <c r="Q11" s="515">
        <v>17</v>
      </c>
      <c r="R11" s="515">
        <v>18</v>
      </c>
      <c r="S11" s="514">
        <v>19</v>
      </c>
      <c r="T11" s="515">
        <v>20</v>
      </c>
      <c r="U11" s="515">
        <v>21</v>
      </c>
      <c r="V11" s="514">
        <v>22</v>
      </c>
    </row>
    <row r="12" spans="1:24" x14ac:dyDescent="0.25">
      <c r="A12" s="459">
        <v>1</v>
      </c>
      <c r="B12" s="74" t="s">
        <v>900</v>
      </c>
      <c r="C12" s="459">
        <v>20</v>
      </c>
      <c r="D12" s="460">
        <f t="shared" ref="D12:D18" si="0">F12*90%</f>
        <v>1.8</v>
      </c>
      <c r="E12" s="460">
        <f t="shared" ref="E12:E18" si="1">F12*10%</f>
        <v>0.2</v>
      </c>
      <c r="F12" s="461">
        <f t="shared" ref="F12:F18" si="2">C12*0.1</f>
        <v>2</v>
      </c>
      <c r="G12" s="459">
        <v>100</v>
      </c>
      <c r="H12" s="460">
        <f t="shared" ref="H12:H18" si="3">J12*90%</f>
        <v>13.5</v>
      </c>
      <c r="I12" s="460">
        <f t="shared" ref="I12:I18" si="4">J12*10%</f>
        <v>1.5</v>
      </c>
      <c r="J12" s="461">
        <f t="shared" ref="J12:J18" si="5">G12*0.15</f>
        <v>15</v>
      </c>
      <c r="K12" s="459">
        <v>6</v>
      </c>
      <c r="L12" s="460">
        <f t="shared" ref="L12:L18" si="6">N12*90%</f>
        <v>1.0800000000000003</v>
      </c>
      <c r="M12" s="460">
        <f t="shared" ref="M12:M18" si="7">N12*10%</f>
        <v>0.12000000000000002</v>
      </c>
      <c r="N12" s="461">
        <f t="shared" ref="N12:N18" si="8">K12*0.2</f>
        <v>1.2000000000000002</v>
      </c>
      <c r="O12" s="459">
        <v>2</v>
      </c>
      <c r="P12" s="460">
        <f t="shared" ref="P12:P18" si="9">R12*90%</f>
        <v>0.45</v>
      </c>
      <c r="Q12" s="460">
        <f t="shared" ref="Q12:Q18" si="10">R12*10%</f>
        <v>0.05</v>
      </c>
      <c r="R12" s="461">
        <f t="shared" ref="R12:R18" si="11">O12*0.25</f>
        <v>0.5</v>
      </c>
      <c r="S12" s="600">
        <f t="shared" ref="S12:S19" si="12">C12+G12+K12+O12</f>
        <v>128</v>
      </c>
      <c r="T12" s="461">
        <f t="shared" ref="T12:T18" si="13">D12+H12+L12+P12</f>
        <v>16.830000000000002</v>
      </c>
      <c r="U12" s="461">
        <f t="shared" ref="U12:U18" si="14">E12+I12+M12+Q12</f>
        <v>1.87</v>
      </c>
      <c r="V12" s="461">
        <f t="shared" ref="V12:V18" si="15">T12+U12</f>
        <v>18.700000000000003</v>
      </c>
    </row>
    <row r="13" spans="1:24" x14ac:dyDescent="0.25">
      <c r="A13" s="459">
        <v>2</v>
      </c>
      <c r="B13" s="76" t="s">
        <v>901</v>
      </c>
      <c r="C13" s="459">
        <v>49</v>
      </c>
      <c r="D13" s="460">
        <f t="shared" si="0"/>
        <v>4.41</v>
      </c>
      <c r="E13" s="460">
        <f t="shared" si="1"/>
        <v>0.49000000000000005</v>
      </c>
      <c r="F13" s="461">
        <f t="shared" si="2"/>
        <v>4.9000000000000004</v>
      </c>
      <c r="G13" s="459">
        <v>14</v>
      </c>
      <c r="H13" s="460">
        <f t="shared" si="3"/>
        <v>1.8900000000000001</v>
      </c>
      <c r="I13" s="460">
        <f t="shared" si="4"/>
        <v>0.21000000000000002</v>
      </c>
      <c r="J13" s="461">
        <f t="shared" si="5"/>
        <v>2.1</v>
      </c>
      <c r="K13" s="459">
        <v>3</v>
      </c>
      <c r="L13" s="460">
        <f t="shared" si="6"/>
        <v>0.54000000000000015</v>
      </c>
      <c r="M13" s="460">
        <f t="shared" si="7"/>
        <v>6.0000000000000012E-2</v>
      </c>
      <c r="N13" s="461">
        <f t="shared" si="8"/>
        <v>0.60000000000000009</v>
      </c>
      <c r="O13" s="459">
        <v>1</v>
      </c>
      <c r="P13" s="460">
        <f t="shared" si="9"/>
        <v>0.22500000000000001</v>
      </c>
      <c r="Q13" s="460">
        <f t="shared" si="10"/>
        <v>2.5000000000000001E-2</v>
      </c>
      <c r="R13" s="461">
        <f t="shared" si="11"/>
        <v>0.25</v>
      </c>
      <c r="S13" s="600">
        <f t="shared" si="12"/>
        <v>67</v>
      </c>
      <c r="T13" s="461">
        <f t="shared" si="13"/>
        <v>7.0650000000000004</v>
      </c>
      <c r="U13" s="461">
        <f t="shared" si="14"/>
        <v>0.78500000000000014</v>
      </c>
      <c r="V13" s="461">
        <f t="shared" si="15"/>
        <v>7.8500000000000005</v>
      </c>
    </row>
    <row r="14" spans="1:24" x14ac:dyDescent="0.25">
      <c r="A14" s="459">
        <v>3</v>
      </c>
      <c r="B14" s="76" t="s">
        <v>902</v>
      </c>
      <c r="C14" s="459">
        <v>18</v>
      </c>
      <c r="D14" s="460">
        <f t="shared" si="0"/>
        <v>1.62</v>
      </c>
      <c r="E14" s="460">
        <f t="shared" si="1"/>
        <v>0.18000000000000002</v>
      </c>
      <c r="F14" s="461">
        <f t="shared" si="2"/>
        <v>1.8</v>
      </c>
      <c r="G14" s="459">
        <v>20</v>
      </c>
      <c r="H14" s="460">
        <f t="shared" si="3"/>
        <v>2.7</v>
      </c>
      <c r="I14" s="460">
        <f t="shared" si="4"/>
        <v>0.30000000000000004</v>
      </c>
      <c r="J14" s="461">
        <f t="shared" si="5"/>
        <v>3</v>
      </c>
      <c r="K14" s="459">
        <v>0</v>
      </c>
      <c r="L14" s="460">
        <f t="shared" si="6"/>
        <v>0</v>
      </c>
      <c r="M14" s="460">
        <f t="shared" si="7"/>
        <v>0</v>
      </c>
      <c r="N14" s="461">
        <f t="shared" si="8"/>
        <v>0</v>
      </c>
      <c r="O14" s="459">
        <v>0</v>
      </c>
      <c r="P14" s="460">
        <f t="shared" si="9"/>
        <v>0</v>
      </c>
      <c r="Q14" s="460">
        <f t="shared" si="10"/>
        <v>0</v>
      </c>
      <c r="R14" s="461">
        <f t="shared" si="11"/>
        <v>0</v>
      </c>
      <c r="S14" s="600">
        <f t="shared" si="12"/>
        <v>38</v>
      </c>
      <c r="T14" s="461">
        <f t="shared" si="13"/>
        <v>4.32</v>
      </c>
      <c r="U14" s="461">
        <f t="shared" si="14"/>
        <v>0.48000000000000009</v>
      </c>
      <c r="V14" s="461">
        <f t="shared" si="15"/>
        <v>4.8000000000000007</v>
      </c>
    </row>
    <row r="15" spans="1:24" x14ac:dyDescent="0.25">
      <c r="A15" s="459">
        <v>4</v>
      </c>
      <c r="B15" s="76" t="s">
        <v>903</v>
      </c>
      <c r="C15" s="459">
        <v>43</v>
      </c>
      <c r="D15" s="460">
        <f t="shared" si="0"/>
        <v>3.87</v>
      </c>
      <c r="E15" s="460">
        <f t="shared" si="1"/>
        <v>0.43</v>
      </c>
      <c r="F15" s="461">
        <f t="shared" si="2"/>
        <v>4.3</v>
      </c>
      <c r="G15" s="459">
        <v>39</v>
      </c>
      <c r="H15" s="460">
        <f t="shared" si="3"/>
        <v>5.2649999999999997</v>
      </c>
      <c r="I15" s="460">
        <f t="shared" si="4"/>
        <v>0.58499999999999996</v>
      </c>
      <c r="J15" s="461">
        <f t="shared" si="5"/>
        <v>5.85</v>
      </c>
      <c r="K15" s="459">
        <v>3</v>
      </c>
      <c r="L15" s="460">
        <f t="shared" si="6"/>
        <v>0.54000000000000015</v>
      </c>
      <c r="M15" s="460">
        <f t="shared" si="7"/>
        <v>6.0000000000000012E-2</v>
      </c>
      <c r="N15" s="461">
        <f t="shared" si="8"/>
        <v>0.60000000000000009</v>
      </c>
      <c r="O15" s="459">
        <v>0</v>
      </c>
      <c r="P15" s="460">
        <f t="shared" si="9"/>
        <v>0</v>
      </c>
      <c r="Q15" s="460">
        <f t="shared" si="10"/>
        <v>0</v>
      </c>
      <c r="R15" s="461">
        <f t="shared" si="11"/>
        <v>0</v>
      </c>
      <c r="S15" s="600">
        <f t="shared" si="12"/>
        <v>85</v>
      </c>
      <c r="T15" s="461">
        <f t="shared" si="13"/>
        <v>9.6750000000000007</v>
      </c>
      <c r="U15" s="461">
        <f t="shared" si="14"/>
        <v>1.075</v>
      </c>
      <c r="V15" s="461">
        <f t="shared" si="15"/>
        <v>10.75</v>
      </c>
    </row>
    <row r="16" spans="1:24" x14ac:dyDescent="0.25">
      <c r="A16" s="459">
        <v>5</v>
      </c>
      <c r="B16" s="76" t="s">
        <v>904</v>
      </c>
      <c r="C16" s="459">
        <v>74</v>
      </c>
      <c r="D16" s="460">
        <f t="shared" si="0"/>
        <v>6.66</v>
      </c>
      <c r="E16" s="460">
        <f t="shared" si="1"/>
        <v>0.7400000000000001</v>
      </c>
      <c r="F16" s="461">
        <f t="shared" si="2"/>
        <v>7.4</v>
      </c>
      <c r="G16" s="459">
        <v>42</v>
      </c>
      <c r="H16" s="460">
        <f t="shared" si="3"/>
        <v>5.67</v>
      </c>
      <c r="I16" s="460">
        <f t="shared" si="4"/>
        <v>0.63</v>
      </c>
      <c r="J16" s="461">
        <f t="shared" si="5"/>
        <v>6.3</v>
      </c>
      <c r="K16" s="459">
        <v>0</v>
      </c>
      <c r="L16" s="460">
        <f t="shared" si="6"/>
        <v>0</v>
      </c>
      <c r="M16" s="460">
        <f t="shared" si="7"/>
        <v>0</v>
      </c>
      <c r="N16" s="461">
        <f t="shared" si="8"/>
        <v>0</v>
      </c>
      <c r="O16" s="459">
        <v>3</v>
      </c>
      <c r="P16" s="460">
        <f t="shared" si="9"/>
        <v>0.67500000000000004</v>
      </c>
      <c r="Q16" s="460">
        <f t="shared" si="10"/>
        <v>7.5000000000000011E-2</v>
      </c>
      <c r="R16" s="461">
        <f t="shared" si="11"/>
        <v>0.75</v>
      </c>
      <c r="S16" s="600">
        <f t="shared" si="12"/>
        <v>119</v>
      </c>
      <c r="T16" s="461">
        <f t="shared" si="13"/>
        <v>13.005000000000001</v>
      </c>
      <c r="U16" s="461">
        <f t="shared" si="14"/>
        <v>1.4450000000000001</v>
      </c>
      <c r="V16" s="461">
        <f t="shared" si="15"/>
        <v>14.450000000000001</v>
      </c>
    </row>
    <row r="17" spans="1:36" x14ac:dyDescent="0.25">
      <c r="A17" s="459">
        <v>6</v>
      </c>
      <c r="B17" s="76" t="s">
        <v>905</v>
      </c>
      <c r="C17" s="459">
        <v>34</v>
      </c>
      <c r="D17" s="460">
        <f t="shared" si="0"/>
        <v>3.0600000000000005</v>
      </c>
      <c r="E17" s="460">
        <f t="shared" si="1"/>
        <v>0.34000000000000008</v>
      </c>
      <c r="F17" s="461">
        <f t="shared" si="2"/>
        <v>3.4000000000000004</v>
      </c>
      <c r="G17" s="459">
        <v>19</v>
      </c>
      <c r="H17" s="460">
        <f t="shared" si="3"/>
        <v>2.5649999999999999</v>
      </c>
      <c r="I17" s="460">
        <f t="shared" si="4"/>
        <v>0.28500000000000003</v>
      </c>
      <c r="J17" s="461">
        <f t="shared" si="5"/>
        <v>2.85</v>
      </c>
      <c r="K17" s="459">
        <v>3</v>
      </c>
      <c r="L17" s="460">
        <f t="shared" si="6"/>
        <v>0.54000000000000015</v>
      </c>
      <c r="M17" s="460">
        <f t="shared" si="7"/>
        <v>6.0000000000000012E-2</v>
      </c>
      <c r="N17" s="461">
        <f t="shared" si="8"/>
        <v>0.60000000000000009</v>
      </c>
      <c r="O17" s="459">
        <v>1</v>
      </c>
      <c r="P17" s="460">
        <f t="shared" si="9"/>
        <v>0.22500000000000001</v>
      </c>
      <c r="Q17" s="460">
        <f t="shared" si="10"/>
        <v>2.5000000000000001E-2</v>
      </c>
      <c r="R17" s="461">
        <f t="shared" si="11"/>
        <v>0.25</v>
      </c>
      <c r="S17" s="600">
        <f t="shared" si="12"/>
        <v>57</v>
      </c>
      <c r="T17" s="461">
        <f t="shared" si="13"/>
        <v>6.39</v>
      </c>
      <c r="U17" s="461">
        <f t="shared" si="14"/>
        <v>0.71000000000000019</v>
      </c>
      <c r="V17" s="461">
        <f t="shared" si="15"/>
        <v>7.1</v>
      </c>
    </row>
    <row r="18" spans="1:36" ht="15.75" customHeight="1" x14ac:dyDescent="0.25">
      <c r="A18" s="459">
        <v>7</v>
      </c>
      <c r="B18" s="76" t="s">
        <v>907</v>
      </c>
      <c r="C18" s="459">
        <v>24</v>
      </c>
      <c r="D18" s="460">
        <f t="shared" si="0"/>
        <v>2.1600000000000006</v>
      </c>
      <c r="E18" s="460">
        <f t="shared" si="1"/>
        <v>0.24000000000000005</v>
      </c>
      <c r="F18" s="461">
        <f t="shared" si="2"/>
        <v>2.4000000000000004</v>
      </c>
      <c r="G18" s="459">
        <v>2</v>
      </c>
      <c r="H18" s="460">
        <f t="shared" si="3"/>
        <v>0.27</v>
      </c>
      <c r="I18" s="460">
        <f t="shared" si="4"/>
        <v>0.03</v>
      </c>
      <c r="J18" s="461">
        <f t="shared" si="5"/>
        <v>0.3</v>
      </c>
      <c r="K18" s="459">
        <v>5</v>
      </c>
      <c r="L18" s="460">
        <f t="shared" si="6"/>
        <v>0.9</v>
      </c>
      <c r="M18" s="460">
        <f t="shared" si="7"/>
        <v>0.1</v>
      </c>
      <c r="N18" s="461">
        <f t="shared" si="8"/>
        <v>1</v>
      </c>
      <c r="O18" s="459">
        <v>1</v>
      </c>
      <c r="P18" s="460">
        <f t="shared" si="9"/>
        <v>0.22500000000000001</v>
      </c>
      <c r="Q18" s="460">
        <f t="shared" si="10"/>
        <v>2.5000000000000001E-2</v>
      </c>
      <c r="R18" s="461">
        <f t="shared" si="11"/>
        <v>0.25</v>
      </c>
      <c r="S18" s="600">
        <f t="shared" si="12"/>
        <v>32</v>
      </c>
      <c r="T18" s="461">
        <f t="shared" si="13"/>
        <v>3.5550000000000006</v>
      </c>
      <c r="U18" s="461">
        <f t="shared" si="14"/>
        <v>0.39500000000000002</v>
      </c>
      <c r="V18" s="461">
        <f t="shared" si="15"/>
        <v>3.9500000000000006</v>
      </c>
    </row>
    <row r="19" spans="1:36" x14ac:dyDescent="0.25">
      <c r="A19" s="459">
        <v>8</v>
      </c>
      <c r="B19" s="76" t="s">
        <v>906</v>
      </c>
      <c r="C19" s="459">
        <v>24</v>
      </c>
      <c r="D19" s="460">
        <f t="shared" ref="D19" si="16">F19*90%</f>
        <v>2.1600000000000006</v>
      </c>
      <c r="E19" s="460">
        <f t="shared" ref="E19" si="17">F19*10%</f>
        <v>0.24000000000000005</v>
      </c>
      <c r="F19" s="461">
        <f t="shared" ref="F19" si="18">C19*0.1</f>
        <v>2.4000000000000004</v>
      </c>
      <c r="G19" s="459">
        <v>17</v>
      </c>
      <c r="H19" s="460">
        <f t="shared" ref="H19" si="19">J19*90%</f>
        <v>2.2949999999999999</v>
      </c>
      <c r="I19" s="460">
        <f t="shared" ref="I19" si="20">J19*10%</f>
        <v>0.255</v>
      </c>
      <c r="J19" s="461">
        <f t="shared" ref="J19" si="21">G19*0.15</f>
        <v>2.5499999999999998</v>
      </c>
      <c r="K19" s="459">
        <v>0</v>
      </c>
      <c r="L19" s="460">
        <f t="shared" ref="L19" si="22">N19*90%</f>
        <v>0</v>
      </c>
      <c r="M19" s="460">
        <f t="shared" ref="M19" si="23">N19*10%</f>
        <v>0</v>
      </c>
      <c r="N19" s="461">
        <f t="shared" ref="N19" si="24">K19*0.2</f>
        <v>0</v>
      </c>
      <c r="O19" s="459">
        <v>0</v>
      </c>
      <c r="P19" s="460">
        <f t="shared" ref="P19" si="25">R19*90%</f>
        <v>0</v>
      </c>
      <c r="Q19" s="460">
        <f t="shared" ref="Q19" si="26">R19*10%</f>
        <v>0</v>
      </c>
      <c r="R19" s="461">
        <f t="shared" ref="R19" si="27">O19*0.25</f>
        <v>0</v>
      </c>
      <c r="S19" s="596">
        <f t="shared" si="12"/>
        <v>41</v>
      </c>
      <c r="T19" s="461">
        <f t="shared" ref="T19" si="28">D19+H19+L19+P19</f>
        <v>4.4550000000000001</v>
      </c>
      <c r="U19" s="461">
        <f t="shared" ref="U19" si="29">E19+I19+M19+Q19</f>
        <v>0.49500000000000005</v>
      </c>
      <c r="V19" s="461">
        <f t="shared" ref="V19" si="30">T19+U19</f>
        <v>4.95</v>
      </c>
    </row>
    <row r="20" spans="1:36" x14ac:dyDescent="0.25">
      <c r="A20" s="107" t="s">
        <v>17</v>
      </c>
      <c r="B20" s="76"/>
      <c r="C20" s="446">
        <f t="shared" ref="C20:V20" si="31">SUM(C12:C19)</f>
        <v>286</v>
      </c>
      <c r="D20" s="446">
        <f t="shared" si="31"/>
        <v>25.740000000000002</v>
      </c>
      <c r="E20" s="446">
        <f t="shared" si="31"/>
        <v>2.8600000000000003</v>
      </c>
      <c r="F20" s="461">
        <f t="shared" si="31"/>
        <v>28.599999999999994</v>
      </c>
      <c r="G20" s="446">
        <f t="shared" si="31"/>
        <v>253</v>
      </c>
      <c r="H20" s="446">
        <f t="shared" si="31"/>
        <v>34.155000000000001</v>
      </c>
      <c r="I20" s="446">
        <f t="shared" si="31"/>
        <v>3.7949999999999995</v>
      </c>
      <c r="J20" s="461">
        <f t="shared" si="31"/>
        <v>37.949999999999996</v>
      </c>
      <c r="K20" s="446">
        <f t="shared" si="31"/>
        <v>20</v>
      </c>
      <c r="L20" s="446">
        <f t="shared" si="31"/>
        <v>3.6000000000000005</v>
      </c>
      <c r="M20" s="446">
        <f t="shared" si="31"/>
        <v>0.4</v>
      </c>
      <c r="N20" s="461">
        <f t="shared" si="31"/>
        <v>4</v>
      </c>
      <c r="O20" s="446">
        <f t="shared" si="31"/>
        <v>8</v>
      </c>
      <c r="P20" s="461">
        <f t="shared" si="31"/>
        <v>1.8000000000000003</v>
      </c>
      <c r="Q20" s="461">
        <f t="shared" si="31"/>
        <v>0.2</v>
      </c>
      <c r="R20" s="461">
        <f t="shared" si="31"/>
        <v>2</v>
      </c>
      <c r="S20" s="446">
        <f t="shared" si="31"/>
        <v>567</v>
      </c>
      <c r="T20" s="461">
        <f t="shared" si="31"/>
        <v>65.295000000000002</v>
      </c>
      <c r="U20" s="461">
        <f t="shared" si="31"/>
        <v>7.2549999999999999</v>
      </c>
      <c r="V20" s="461">
        <f t="shared" si="31"/>
        <v>72.550000000000011</v>
      </c>
    </row>
    <row r="21" spans="1:36" x14ac:dyDescent="0.25">
      <c r="S21" s="642" t="s">
        <v>981</v>
      </c>
    </row>
    <row r="22" spans="1:36" x14ac:dyDescent="0.25">
      <c r="O22" s="641" t="s">
        <v>980</v>
      </c>
      <c r="P22" s="641"/>
      <c r="Q22" s="641"/>
      <c r="R22" s="641"/>
      <c r="S22" s="641" t="s">
        <v>248</v>
      </c>
    </row>
    <row r="27" spans="1:36" s="15" customFormat="1" ht="12.75" x14ac:dyDescent="0.2">
      <c r="A27" s="14" t="s">
        <v>12</v>
      </c>
      <c r="G27" s="14"/>
      <c r="H27" s="14"/>
      <c r="K27" s="14"/>
      <c r="L27" s="14"/>
      <c r="M27" s="14"/>
      <c r="N27" s="14"/>
      <c r="O27" s="14"/>
      <c r="P27" s="14"/>
      <c r="Q27" s="14"/>
      <c r="R27" s="14"/>
      <c r="S27" s="1001"/>
      <c r="T27" s="1001"/>
      <c r="U27" s="1001"/>
      <c r="V27" s="1001"/>
    </row>
    <row r="28" spans="1:36" s="175" customFormat="1" ht="12.75" x14ac:dyDescent="0.2">
      <c r="T28" s="359" t="s">
        <v>912</v>
      </c>
    </row>
    <row r="29" spans="1:36" customFormat="1" ht="12.75" customHeight="1" x14ac:dyDescent="0.2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T29" s="359" t="s">
        <v>913</v>
      </c>
      <c r="V29" s="546"/>
      <c r="W29" s="546"/>
      <c r="X29" s="546"/>
      <c r="Y29" s="546"/>
      <c r="Z29" s="546"/>
      <c r="AA29" s="546"/>
      <c r="AB29" s="546"/>
      <c r="AC29" s="546"/>
      <c r="AD29" s="546"/>
      <c r="AE29" s="546"/>
      <c r="AF29" s="546"/>
      <c r="AG29" s="546"/>
      <c r="AH29" s="546"/>
      <c r="AI29" s="546"/>
      <c r="AJ29" s="546"/>
    </row>
    <row r="30" spans="1:36" customFormat="1" ht="12.7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T30" s="359" t="s">
        <v>914</v>
      </c>
      <c r="V30" s="539"/>
      <c r="W30" s="14"/>
      <c r="X30" s="14"/>
      <c r="Y30" s="14"/>
      <c r="AD30" s="14"/>
      <c r="AE30" s="14"/>
    </row>
    <row r="31" spans="1:36" customFormat="1" ht="12.75" x14ac:dyDescent="0.2">
      <c r="S31" s="549" t="s">
        <v>82</v>
      </c>
    </row>
  </sheetData>
  <mergeCells count="22">
    <mergeCell ref="S27:V27"/>
    <mergeCell ref="A4:V4"/>
    <mergeCell ref="A2:V2"/>
    <mergeCell ref="A1:T1"/>
    <mergeCell ref="U1:V1"/>
    <mergeCell ref="C8:F8"/>
    <mergeCell ref="D9:F9"/>
    <mergeCell ref="C9:C10"/>
    <mergeCell ref="G9:G10"/>
    <mergeCell ref="S8:V8"/>
    <mergeCell ref="S9:S10"/>
    <mergeCell ref="T9:V9"/>
    <mergeCell ref="P9:R9"/>
    <mergeCell ref="H9:J9"/>
    <mergeCell ref="K9:K10"/>
    <mergeCell ref="B8:B10"/>
    <mergeCell ref="A8:A10"/>
    <mergeCell ref="O8:R8"/>
    <mergeCell ref="K8:N8"/>
    <mergeCell ref="G8:J8"/>
    <mergeCell ref="L9:N9"/>
    <mergeCell ref="O9:O10"/>
  </mergeCells>
  <printOptions horizontalCentered="1"/>
  <pageMargins left="0.70866141732283472" right="0.70866141732283472" top="1.81" bottom="0" header="0.53" footer="0.31496062992125984"/>
  <pageSetup paperSize="9" scale="70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zoomScale="85" zoomScaleNormal="85" zoomScaleSheetLayoutView="100" workbookViewId="0">
      <selection activeCell="F19" sqref="F19"/>
    </sheetView>
  </sheetViews>
  <sheetFormatPr defaultColWidth="8.85546875" defaultRowHeight="14.25" x14ac:dyDescent="0.2"/>
  <cols>
    <col min="1" max="1" width="8.140625" style="66" customWidth="1"/>
    <col min="2" max="2" width="12.5703125" style="66" customWidth="1"/>
    <col min="3" max="3" width="12.140625" style="66" customWidth="1"/>
    <col min="4" max="4" width="11.7109375" style="66" customWidth="1"/>
    <col min="5" max="5" width="11.28515625" style="66" customWidth="1"/>
    <col min="6" max="6" width="17.140625" style="66" customWidth="1"/>
    <col min="7" max="7" width="15.140625" style="66" customWidth="1"/>
    <col min="8" max="8" width="14.42578125" style="66" customWidth="1"/>
    <col min="9" max="9" width="14.85546875" style="66" customWidth="1"/>
    <col min="10" max="10" width="18.42578125" style="66" customWidth="1"/>
    <col min="11" max="11" width="17.28515625" style="66" customWidth="1"/>
    <col min="12" max="12" width="16.28515625" style="66" customWidth="1"/>
    <col min="13" max="16384" width="8.85546875" style="66"/>
  </cols>
  <sheetData>
    <row r="1" spans="1:19" ht="15" x14ac:dyDescent="0.2">
      <c r="B1" s="15"/>
      <c r="C1" s="15"/>
      <c r="D1" s="15"/>
      <c r="E1" s="15"/>
      <c r="F1" s="1"/>
      <c r="G1" s="1"/>
      <c r="H1" s="15"/>
      <c r="J1" s="35"/>
      <c r="K1" s="843" t="s">
        <v>536</v>
      </c>
      <c r="L1" s="843"/>
    </row>
    <row r="2" spans="1:19" ht="15.75" x14ac:dyDescent="0.25">
      <c r="A2" s="719" t="s">
        <v>0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</row>
    <row r="3" spans="1:19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</row>
    <row r="4" spans="1:19" ht="20.25" x14ac:dyDescent="0.3">
      <c r="B4" s="119"/>
      <c r="C4" s="119"/>
      <c r="D4" s="119"/>
      <c r="E4" s="119"/>
      <c r="F4" s="119"/>
      <c r="G4" s="119"/>
      <c r="H4" s="119"/>
      <c r="I4" s="119"/>
      <c r="J4" s="119"/>
    </row>
    <row r="5" spans="1:19" ht="15.6" customHeight="1" x14ac:dyDescent="0.25">
      <c r="A5" s="1018" t="s">
        <v>756</v>
      </c>
      <c r="B5" s="1018"/>
      <c r="C5" s="1018"/>
      <c r="D5" s="1018"/>
      <c r="E5" s="1018"/>
      <c r="F5" s="1018"/>
      <c r="G5" s="1018"/>
      <c r="H5" s="1018"/>
      <c r="I5" s="1018"/>
      <c r="J5" s="1018"/>
      <c r="K5" s="1018"/>
      <c r="L5" s="1018"/>
    </row>
    <row r="6" spans="1:19" x14ac:dyDescent="0.2">
      <c r="A6" s="722" t="s">
        <v>908</v>
      </c>
      <c r="B6" s="722"/>
      <c r="C6" s="27"/>
    </row>
    <row r="7" spans="1:19" ht="15" x14ac:dyDescent="0.2">
      <c r="A7" s="1007" t="s">
        <v>107</v>
      </c>
      <c r="B7" s="1010" t="s">
        <v>3</v>
      </c>
      <c r="C7" s="1013" t="s">
        <v>22</v>
      </c>
      <c r="D7" s="1013"/>
      <c r="E7" s="1013"/>
      <c r="F7" s="1013"/>
      <c r="G7" s="996" t="s">
        <v>23</v>
      </c>
      <c r="H7" s="997"/>
      <c r="I7" s="997"/>
      <c r="J7" s="998"/>
      <c r="K7" s="1010" t="s">
        <v>379</v>
      </c>
      <c r="L7" s="1003" t="s">
        <v>667</v>
      </c>
    </row>
    <row r="8" spans="1:19" x14ac:dyDescent="0.2">
      <c r="A8" s="1008"/>
      <c r="B8" s="1011"/>
      <c r="C8" s="1003" t="s">
        <v>238</v>
      </c>
      <c r="D8" s="1010" t="s">
        <v>433</v>
      </c>
      <c r="E8" s="1014" t="s">
        <v>95</v>
      </c>
      <c r="F8" s="1015"/>
      <c r="G8" s="1012" t="s">
        <v>238</v>
      </c>
      <c r="H8" s="1003" t="s">
        <v>433</v>
      </c>
      <c r="I8" s="1016" t="s">
        <v>95</v>
      </c>
      <c r="J8" s="1017"/>
      <c r="K8" s="1011"/>
      <c r="L8" s="1003"/>
    </row>
    <row r="9" spans="1:19" ht="51" x14ac:dyDescent="0.2">
      <c r="A9" s="1009"/>
      <c r="B9" s="1012"/>
      <c r="C9" s="1003"/>
      <c r="D9" s="1012"/>
      <c r="E9" s="412" t="s">
        <v>897</v>
      </c>
      <c r="F9" s="412" t="s">
        <v>434</v>
      </c>
      <c r="G9" s="1003"/>
      <c r="H9" s="1003"/>
      <c r="I9" s="412" t="s">
        <v>897</v>
      </c>
      <c r="J9" s="412" t="s">
        <v>434</v>
      </c>
      <c r="K9" s="1012"/>
      <c r="L9" s="1003"/>
      <c r="M9" s="102"/>
      <c r="N9" s="102"/>
      <c r="O9" s="102"/>
    </row>
    <row r="10" spans="1:19" x14ac:dyDescent="0.2">
      <c r="A10" s="142">
        <v>1</v>
      </c>
      <c r="B10" s="141">
        <v>2</v>
      </c>
      <c r="C10" s="142">
        <v>3</v>
      </c>
      <c r="D10" s="141">
        <v>4</v>
      </c>
      <c r="E10" s="142">
        <v>5</v>
      </c>
      <c r="F10" s="141">
        <v>6</v>
      </c>
      <c r="G10" s="142">
        <v>7</v>
      </c>
      <c r="H10" s="141">
        <v>8</v>
      </c>
      <c r="I10" s="142">
        <v>9</v>
      </c>
      <c r="J10" s="141">
        <v>10</v>
      </c>
      <c r="K10" s="142" t="s">
        <v>543</v>
      </c>
      <c r="L10" s="141">
        <v>12</v>
      </c>
      <c r="M10" s="102"/>
      <c r="N10" s="102"/>
      <c r="O10" s="102"/>
    </row>
    <row r="11" spans="1:19" s="100" customFormat="1" x14ac:dyDescent="0.2">
      <c r="A11" s="111">
        <v>1</v>
      </c>
      <c r="B11" s="238" t="s">
        <v>900</v>
      </c>
      <c r="C11" s="408">
        <f>'enrolment vs availed_PY'!G11</f>
        <v>16158</v>
      </c>
      <c r="D11" s="101">
        <f>'AT-8_Hon_CCH_Pry'!C14</f>
        <v>527</v>
      </c>
      <c r="E11" s="101">
        <f>'AT-8_Hon_CCH_Pry'!D14</f>
        <v>501</v>
      </c>
      <c r="F11" s="101"/>
      <c r="G11" s="408">
        <f>'enrolment vs availed_UPY'!G11</f>
        <v>8979</v>
      </c>
      <c r="H11" s="101">
        <f>'AT-8A_Hon_CCH_UPry'!C13</f>
        <v>455</v>
      </c>
      <c r="I11" s="101">
        <f>'AT-8A_Hon_CCH_UPry'!D13</f>
        <v>445</v>
      </c>
      <c r="J11" s="101"/>
      <c r="K11" s="100">
        <f>E11+F11+I11+J11</f>
        <v>946</v>
      </c>
      <c r="L11" s="410" t="s">
        <v>926</v>
      </c>
      <c r="M11" s="102"/>
      <c r="N11" s="102"/>
      <c r="O11" s="102"/>
      <c r="P11" s="102"/>
      <c r="Q11" s="102"/>
      <c r="R11" s="102"/>
      <c r="S11" s="102"/>
    </row>
    <row r="12" spans="1:19" x14ac:dyDescent="0.2">
      <c r="A12" s="111">
        <v>2</v>
      </c>
      <c r="B12" s="238" t="s">
        <v>901</v>
      </c>
      <c r="C12" s="408">
        <f>'enrolment vs availed_PY'!G12</f>
        <v>7955</v>
      </c>
      <c r="D12" s="101">
        <f>'AT-8_Hon_CCH_Pry'!C15</f>
        <v>249</v>
      </c>
      <c r="E12" s="101">
        <f>'AT-8_Hon_CCH_Pry'!D15</f>
        <v>252</v>
      </c>
      <c r="F12" s="101"/>
      <c r="G12" s="408">
        <f>'enrolment vs availed_UPY'!G12</f>
        <v>4716</v>
      </c>
      <c r="H12" s="101">
        <f>'AT-8A_Hon_CCH_UPry'!C14</f>
        <v>245</v>
      </c>
      <c r="I12" s="101">
        <f>'AT-8A_Hon_CCH_UPry'!D14</f>
        <v>210</v>
      </c>
      <c r="J12" s="101"/>
      <c r="K12" s="100">
        <f t="shared" ref="K12:K18" si="0">E12+F12+I12+J12</f>
        <v>462</v>
      </c>
      <c r="L12" s="410" t="s">
        <v>926</v>
      </c>
      <c r="M12" s="102"/>
      <c r="N12" s="102"/>
      <c r="O12" s="102"/>
    </row>
    <row r="13" spans="1:19" x14ac:dyDescent="0.2">
      <c r="A13" s="111">
        <v>4</v>
      </c>
      <c r="B13" s="238" t="s">
        <v>902</v>
      </c>
      <c r="C13" s="408">
        <f>'enrolment vs availed_PY'!G13</f>
        <v>7363</v>
      </c>
      <c r="D13" s="101">
        <f>'AT-8_Hon_CCH_Pry'!C16</f>
        <v>204</v>
      </c>
      <c r="E13" s="101">
        <f>'AT-8_Hon_CCH_Pry'!D16</f>
        <v>202</v>
      </c>
      <c r="F13" s="101"/>
      <c r="G13" s="408">
        <f>'enrolment vs availed_UPY'!G13</f>
        <v>3323</v>
      </c>
      <c r="H13" s="101">
        <f>'AT-8A_Hon_CCH_UPry'!C15</f>
        <v>156</v>
      </c>
      <c r="I13" s="101">
        <f>'AT-8A_Hon_CCH_UPry'!D15</f>
        <v>157</v>
      </c>
      <c r="J13" s="101"/>
      <c r="K13" s="100">
        <f t="shared" si="0"/>
        <v>359</v>
      </c>
      <c r="L13" s="410" t="s">
        <v>926</v>
      </c>
      <c r="N13" s="66" t="s">
        <v>11</v>
      </c>
    </row>
    <row r="14" spans="1:19" x14ac:dyDescent="0.2">
      <c r="A14" s="111">
        <v>5</v>
      </c>
      <c r="B14" s="238" t="s">
        <v>903</v>
      </c>
      <c r="C14" s="408">
        <f>'enrolment vs availed_PY'!G14</f>
        <v>18404</v>
      </c>
      <c r="D14" s="101">
        <f>'AT-8_Hon_CCH_Pry'!C17</f>
        <v>526</v>
      </c>
      <c r="E14" s="101">
        <f>'AT-8_Hon_CCH_Pry'!D17</f>
        <v>526</v>
      </c>
      <c r="F14" s="101"/>
      <c r="G14" s="408">
        <f>'enrolment vs availed_UPY'!G14</f>
        <v>6764</v>
      </c>
      <c r="H14" s="101">
        <f>'AT-8A_Hon_CCH_UPry'!C16</f>
        <v>337</v>
      </c>
      <c r="I14" s="101">
        <f>'AT-8A_Hon_CCH_UPry'!D16</f>
        <v>308</v>
      </c>
      <c r="J14" s="101"/>
      <c r="K14" s="100">
        <f t="shared" si="0"/>
        <v>834</v>
      </c>
      <c r="L14" s="410" t="s">
        <v>926</v>
      </c>
    </row>
    <row r="15" spans="1:19" x14ac:dyDescent="0.2">
      <c r="A15" s="111">
        <v>6</v>
      </c>
      <c r="B15" s="238" t="s">
        <v>904</v>
      </c>
      <c r="C15" s="408">
        <f>'enrolment vs availed_PY'!G15</f>
        <v>17803</v>
      </c>
      <c r="D15" s="101">
        <f>'AT-8_Hon_CCH_Pry'!C18</f>
        <v>617</v>
      </c>
      <c r="E15" s="101">
        <f>'AT-8_Hon_CCH_Pry'!D18</f>
        <v>603</v>
      </c>
      <c r="F15" s="101"/>
      <c r="G15" s="408">
        <f>'enrolment vs availed_UPY'!G15</f>
        <v>7990</v>
      </c>
      <c r="H15" s="101">
        <f>'AT-8A_Hon_CCH_UPry'!C17</f>
        <v>403</v>
      </c>
      <c r="I15" s="101">
        <f>'AT-8A_Hon_CCH_UPry'!D17</f>
        <v>409</v>
      </c>
      <c r="J15" s="101"/>
      <c r="K15" s="100">
        <f t="shared" si="0"/>
        <v>1012</v>
      </c>
      <c r="L15" s="410" t="s">
        <v>926</v>
      </c>
    </row>
    <row r="16" spans="1:19" x14ac:dyDescent="0.2">
      <c r="A16" s="111">
        <v>7</v>
      </c>
      <c r="B16" s="238" t="s">
        <v>905</v>
      </c>
      <c r="C16" s="408">
        <f>'enrolment vs availed_PY'!G16</f>
        <v>11034</v>
      </c>
      <c r="D16" s="101">
        <f>'AT-8_Hon_CCH_Pry'!C19</f>
        <v>335</v>
      </c>
      <c r="E16" s="101">
        <f>'AT-8_Hon_CCH_Pry'!D19</f>
        <v>323</v>
      </c>
      <c r="F16" s="101"/>
      <c r="G16" s="408">
        <f>'enrolment vs availed_UPY'!G16</f>
        <v>4022</v>
      </c>
      <c r="H16" s="101">
        <f>'AT-8A_Hon_CCH_UPry'!C18</f>
        <v>217</v>
      </c>
      <c r="I16" s="101">
        <f>'AT-8A_Hon_CCH_UPry'!D18</f>
        <v>220</v>
      </c>
      <c r="J16" s="101"/>
      <c r="K16" s="100">
        <f t="shared" si="0"/>
        <v>543</v>
      </c>
      <c r="L16" s="410" t="s">
        <v>926</v>
      </c>
    </row>
    <row r="17" spans="1:27" x14ac:dyDescent="0.2">
      <c r="A17" s="111">
        <v>9</v>
      </c>
      <c r="B17" s="238" t="s">
        <v>907</v>
      </c>
      <c r="C17" s="408">
        <f>'enrolment vs availed_PY'!G17</f>
        <v>3943</v>
      </c>
      <c r="D17" s="101">
        <f>'AT-8_Hon_CCH_Pry'!C20</f>
        <v>116</v>
      </c>
      <c r="E17" s="101">
        <f>'AT-8_Hon_CCH_Pry'!D20</f>
        <v>124</v>
      </c>
      <c r="F17" s="101"/>
      <c r="G17" s="408">
        <f>'enrolment vs availed_UPY'!G17</f>
        <v>2620</v>
      </c>
      <c r="H17" s="101">
        <f>'AT-8A_Hon_CCH_UPry'!C19</f>
        <v>141</v>
      </c>
      <c r="I17" s="101">
        <f>'AT-8A_Hon_CCH_UPry'!D19</f>
        <v>124</v>
      </c>
      <c r="J17" s="101"/>
      <c r="K17" s="100">
        <f t="shared" si="0"/>
        <v>248</v>
      </c>
      <c r="L17" s="410" t="s">
        <v>926</v>
      </c>
    </row>
    <row r="18" spans="1:27" x14ac:dyDescent="0.2">
      <c r="A18" s="111">
        <v>10</v>
      </c>
      <c r="B18" s="238" t="s">
        <v>906</v>
      </c>
      <c r="C18" s="408">
        <f>'enrolment vs availed_PY'!G18</f>
        <v>7942</v>
      </c>
      <c r="D18" s="101">
        <f>'AT-8_Hon_CCH_Pry'!C21</f>
        <v>248</v>
      </c>
      <c r="E18" s="101">
        <f>'AT-8_Hon_CCH_Pry'!D21</f>
        <v>248</v>
      </c>
      <c r="F18" s="101"/>
      <c r="G18" s="408">
        <f>'enrolment vs availed_UPY'!G18</f>
        <v>2833</v>
      </c>
      <c r="H18" s="101">
        <f>'AT-8A_Hon_CCH_UPry'!C20</f>
        <v>118</v>
      </c>
      <c r="I18" s="101">
        <f>'AT-8A_Hon_CCH_UPry'!D20</f>
        <v>141</v>
      </c>
      <c r="J18" s="101"/>
      <c r="K18" s="100">
        <f t="shared" si="0"/>
        <v>389</v>
      </c>
      <c r="L18" s="410" t="s">
        <v>926</v>
      </c>
    </row>
    <row r="19" spans="1:27" ht="15" x14ac:dyDescent="0.25">
      <c r="A19" s="249" t="s">
        <v>17</v>
      </c>
      <c r="B19" s="100"/>
      <c r="C19" s="409">
        <f>SUM(C11:C18)</f>
        <v>90602</v>
      </c>
      <c r="D19" s="409">
        <f t="shared" ref="D19:L19" si="1">SUM(D11:D18)</f>
        <v>2822</v>
      </c>
      <c r="E19" s="409">
        <f t="shared" si="1"/>
        <v>2779</v>
      </c>
      <c r="F19" s="409">
        <f t="shared" si="1"/>
        <v>0</v>
      </c>
      <c r="G19" s="409">
        <f t="shared" si="1"/>
        <v>41247</v>
      </c>
      <c r="H19" s="409">
        <f t="shared" si="1"/>
        <v>2072</v>
      </c>
      <c r="I19" s="409">
        <f t="shared" si="1"/>
        <v>2014</v>
      </c>
      <c r="J19" s="409">
        <f t="shared" si="1"/>
        <v>0</v>
      </c>
      <c r="K19" s="409">
        <f t="shared" si="1"/>
        <v>4793</v>
      </c>
      <c r="L19" s="411">
        <f t="shared" si="1"/>
        <v>0</v>
      </c>
    </row>
    <row r="20" spans="1:27" ht="15" x14ac:dyDescent="0.25">
      <c r="A20" s="586"/>
      <c r="B20" s="102"/>
      <c r="C20" s="590"/>
      <c r="D20" s="590"/>
      <c r="E20" s="590"/>
      <c r="F20" s="590"/>
      <c r="G20" s="590"/>
      <c r="H20" s="590"/>
      <c r="I20" s="590"/>
      <c r="J20" s="590"/>
      <c r="K20" s="590"/>
      <c r="L20" s="591"/>
    </row>
    <row r="21" spans="1:27" ht="17.25" customHeight="1" x14ac:dyDescent="0.2">
      <c r="A21" s="1004" t="s">
        <v>113</v>
      </c>
      <c r="B21" s="1005"/>
      <c r="C21" s="1005"/>
      <c r="D21" s="1005"/>
      <c r="E21" s="1005"/>
      <c r="F21" s="1005"/>
      <c r="G21" s="1005"/>
      <c r="H21" s="1005"/>
      <c r="I21" s="1005"/>
      <c r="J21" s="1005"/>
      <c r="K21" s="1006"/>
      <c r="L21" s="1006"/>
    </row>
    <row r="22" spans="1:27" ht="17.25" customHeight="1" x14ac:dyDescent="0.2">
      <c r="A22" s="553"/>
      <c r="B22" s="554"/>
      <c r="C22" s="554"/>
      <c r="D22" s="554"/>
      <c r="E22" s="554"/>
      <c r="F22" s="554"/>
      <c r="G22" s="554"/>
      <c r="H22" s="554"/>
      <c r="I22" s="554"/>
      <c r="J22" s="554"/>
      <c r="K22" s="555"/>
      <c r="L22" s="555"/>
    </row>
    <row r="23" spans="1:27" ht="17.25" customHeight="1" x14ac:dyDescent="0.2">
      <c r="A23" s="553"/>
      <c r="B23" s="554"/>
      <c r="C23" s="554"/>
      <c r="D23" s="554"/>
      <c r="E23" s="554"/>
      <c r="F23" s="554"/>
      <c r="G23" s="554"/>
      <c r="H23" s="554"/>
      <c r="I23" s="554"/>
      <c r="J23" s="554"/>
      <c r="K23" s="555"/>
      <c r="L23" s="555"/>
    </row>
    <row r="24" spans="1:27" ht="17.25" customHeight="1" x14ac:dyDescent="0.2">
      <c r="A24" s="553"/>
      <c r="B24" s="554"/>
      <c r="C24" s="554"/>
      <c r="D24" s="554"/>
      <c r="E24" s="554"/>
      <c r="F24" s="554"/>
      <c r="G24" s="554"/>
      <c r="H24" s="554"/>
      <c r="I24" s="554"/>
      <c r="J24" s="554"/>
      <c r="K24" s="555"/>
      <c r="L24" s="555"/>
    </row>
    <row r="25" spans="1:27" ht="17.25" customHeight="1" x14ac:dyDescent="0.2">
      <c r="A25" s="553"/>
      <c r="B25" s="554"/>
      <c r="C25" s="554"/>
      <c r="D25" s="554"/>
      <c r="E25" s="554"/>
      <c r="F25" s="554"/>
      <c r="G25" s="554"/>
      <c r="H25" s="554"/>
      <c r="I25" s="554"/>
      <c r="J25" s="554"/>
      <c r="K25" s="555"/>
      <c r="L25" s="555"/>
    </row>
    <row r="27" spans="1:27" s="175" customFormat="1" ht="12.75" x14ac:dyDescent="0.2">
      <c r="K27" s="359" t="s">
        <v>912</v>
      </c>
    </row>
    <row r="28" spans="1:27" customFormat="1" ht="12.75" customHeight="1" x14ac:dyDescent="0.2">
      <c r="A28" s="14" t="s">
        <v>12</v>
      </c>
      <c r="B28" s="14"/>
      <c r="C28" s="14"/>
      <c r="D28" s="14"/>
      <c r="E28" s="14"/>
      <c r="F28" s="14"/>
      <c r="G28" s="14"/>
      <c r="H28" s="14"/>
      <c r="K28" s="359" t="s">
        <v>913</v>
      </c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546"/>
    </row>
    <row r="29" spans="1:27" customFormat="1" ht="12.75" x14ac:dyDescent="0.2">
      <c r="A29" s="14"/>
      <c r="B29" s="14"/>
      <c r="C29" s="14"/>
      <c r="D29" s="14"/>
      <c r="E29" s="14"/>
      <c r="F29" s="14"/>
      <c r="G29" s="14"/>
      <c r="H29" s="14"/>
      <c r="K29" s="359" t="s">
        <v>914</v>
      </c>
      <c r="M29" s="539"/>
      <c r="N29" s="14"/>
      <c r="O29" s="14"/>
      <c r="P29" s="14"/>
      <c r="U29" s="14"/>
      <c r="V29" s="14"/>
    </row>
    <row r="30" spans="1:27" customFormat="1" ht="12.75" x14ac:dyDescent="0.2">
      <c r="J30" s="549" t="s">
        <v>82</v>
      </c>
    </row>
    <row r="31" spans="1:27" s="68" customFormat="1" ht="15" x14ac:dyDescent="0.25"/>
  </sheetData>
  <sortState ref="A11:B18">
    <sortCondition ref="B11:B18"/>
  </sortState>
  <mergeCells count="18">
    <mergeCell ref="K1:L1"/>
    <mergeCell ref="G7:J7"/>
    <mergeCell ref="A6:B6"/>
    <mergeCell ref="K7:K9"/>
    <mergeCell ref="E8:F8"/>
    <mergeCell ref="I8:J8"/>
    <mergeCell ref="A2:L2"/>
    <mergeCell ref="A3:L3"/>
    <mergeCell ref="A5:L5"/>
    <mergeCell ref="L7:L9"/>
    <mergeCell ref="A21:L21"/>
    <mergeCell ref="A7:A9"/>
    <mergeCell ref="B7:B9"/>
    <mergeCell ref="C8:C9"/>
    <mergeCell ref="H8:H9"/>
    <mergeCell ref="G8:G9"/>
    <mergeCell ref="C7:F7"/>
    <mergeCell ref="D8:D9"/>
  </mergeCells>
  <phoneticPr fontId="0" type="noConversion"/>
  <printOptions horizontalCentered="1"/>
  <pageMargins left="0.70866141732283472" right="0.70866141732283472" top="1.52" bottom="0" header="0.31496062992125984" footer="0.31496062992125984"/>
  <pageSetup paperSize="9" scale="78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42"/>
  <sheetViews>
    <sheetView zoomScale="85" zoomScaleNormal="85" zoomScaleSheetLayoutView="85" workbookViewId="0">
      <selection activeCell="P29" sqref="P29"/>
    </sheetView>
  </sheetViews>
  <sheetFormatPr defaultColWidth="9.140625" defaultRowHeight="12.75" x14ac:dyDescent="0.2"/>
  <cols>
    <col min="1" max="1" width="4.5703125" style="414" customWidth="1"/>
    <col min="2" max="2" width="20.5703125" style="414" customWidth="1"/>
    <col min="3" max="23" width="7.42578125" style="414" customWidth="1"/>
    <col min="24" max="16384" width="9.140625" style="414"/>
  </cols>
  <sheetData>
    <row r="1" spans="1:249" ht="15" x14ac:dyDescent="0.2">
      <c r="O1" s="1020" t="s">
        <v>548</v>
      </c>
      <c r="P1" s="1020"/>
      <c r="Q1" s="1020"/>
      <c r="R1" s="1020"/>
      <c r="S1" s="1020"/>
      <c r="T1" s="1020"/>
      <c r="U1" s="1020"/>
    </row>
    <row r="2" spans="1:249" ht="15.75" x14ac:dyDescent="0.25">
      <c r="A2" s="1028" t="s">
        <v>0</v>
      </c>
      <c r="B2" s="1028"/>
      <c r="C2" s="1028"/>
      <c r="D2" s="1028"/>
      <c r="E2" s="1028"/>
      <c r="F2" s="1028"/>
      <c r="G2" s="1028"/>
      <c r="H2" s="1028"/>
      <c r="I2" s="1028"/>
      <c r="J2" s="1028"/>
      <c r="K2" s="1028"/>
      <c r="L2" s="1028"/>
      <c r="M2" s="1028"/>
      <c r="N2" s="1028"/>
      <c r="O2" s="1028"/>
      <c r="P2" s="1028"/>
      <c r="Q2" s="1028"/>
      <c r="R2" s="1028"/>
      <c r="S2" s="1028"/>
      <c r="T2" s="1028"/>
      <c r="U2" s="1028"/>
      <c r="V2" s="1028"/>
      <c r="W2" s="1028"/>
    </row>
    <row r="3" spans="1:249" ht="15.75" x14ac:dyDescent="0.25">
      <c r="F3" s="415"/>
      <c r="G3" s="415"/>
      <c r="H3" s="415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</row>
    <row r="4" spans="1:249" ht="18" x14ac:dyDescent="0.25">
      <c r="B4" s="1021" t="s">
        <v>740</v>
      </c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</row>
    <row r="6" spans="1:249" ht="15.75" x14ac:dyDescent="0.25">
      <c r="B6" s="1022" t="s">
        <v>757</v>
      </c>
      <c r="C6" s="1022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</row>
    <row r="8" spans="1:249" x14ac:dyDescent="0.2">
      <c r="A8" s="1023" t="s">
        <v>970</v>
      </c>
      <c r="B8" s="1023"/>
      <c r="C8" s="491"/>
      <c r="D8" s="491"/>
      <c r="E8" s="491"/>
      <c r="F8" s="491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491"/>
      <c r="W8" s="491"/>
    </row>
    <row r="9" spans="1:249" ht="18" x14ac:dyDescent="0.25">
      <c r="A9" s="492"/>
      <c r="B9" s="492"/>
      <c r="C9" s="491"/>
      <c r="D9" s="491"/>
      <c r="E9" s="491"/>
      <c r="F9" s="491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1034" t="s">
        <v>246</v>
      </c>
      <c r="W9" s="1034"/>
    </row>
    <row r="10" spans="1:249" ht="12.75" customHeight="1" x14ac:dyDescent="0.2">
      <c r="A10" s="1025" t="s">
        <v>72</v>
      </c>
      <c r="B10" s="1025" t="s">
        <v>108</v>
      </c>
      <c r="C10" s="1024" t="s">
        <v>22</v>
      </c>
      <c r="D10" s="1024"/>
      <c r="E10" s="1024"/>
      <c r="F10" s="1024"/>
      <c r="G10" s="1024"/>
      <c r="H10" s="1024"/>
      <c r="I10" s="1024"/>
      <c r="J10" s="1024"/>
      <c r="K10" s="1024"/>
      <c r="L10" s="1024" t="s">
        <v>23</v>
      </c>
      <c r="M10" s="1024"/>
      <c r="N10" s="1024"/>
      <c r="O10" s="1024"/>
      <c r="P10" s="1024"/>
      <c r="Q10" s="1024"/>
      <c r="R10" s="1024"/>
      <c r="S10" s="1024"/>
      <c r="T10" s="1024"/>
      <c r="U10" s="1024" t="s">
        <v>138</v>
      </c>
      <c r="V10" s="1024"/>
      <c r="W10" s="1024"/>
      <c r="X10" s="417"/>
      <c r="Y10" s="417"/>
      <c r="Z10" s="417"/>
      <c r="AA10" s="417"/>
      <c r="AB10" s="417"/>
      <c r="AC10" s="418"/>
      <c r="AD10" s="419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417"/>
      <c r="BT10" s="417"/>
      <c r="BU10" s="417"/>
      <c r="BV10" s="417"/>
      <c r="BW10" s="417"/>
      <c r="BX10" s="417"/>
      <c r="BY10" s="417"/>
      <c r="BZ10" s="417"/>
      <c r="CA10" s="417"/>
      <c r="CB10" s="417"/>
      <c r="CC10" s="417"/>
      <c r="CD10" s="417"/>
      <c r="CE10" s="417"/>
      <c r="CF10" s="417"/>
      <c r="CG10" s="417"/>
      <c r="CH10" s="417"/>
      <c r="CI10" s="417"/>
      <c r="CJ10" s="417"/>
      <c r="CK10" s="417"/>
      <c r="CL10" s="417"/>
      <c r="CM10" s="417"/>
      <c r="CN10" s="417"/>
      <c r="CO10" s="417"/>
      <c r="CP10" s="417"/>
      <c r="CQ10" s="417"/>
      <c r="CR10" s="417"/>
      <c r="CS10" s="417"/>
      <c r="CT10" s="417"/>
      <c r="CU10" s="417"/>
      <c r="CV10" s="417"/>
      <c r="CW10" s="417"/>
      <c r="CX10" s="417"/>
      <c r="CY10" s="417"/>
      <c r="CZ10" s="417"/>
      <c r="DA10" s="417"/>
      <c r="DB10" s="417"/>
      <c r="DC10" s="417"/>
      <c r="DD10" s="417"/>
      <c r="DE10" s="417"/>
      <c r="DF10" s="417"/>
      <c r="DG10" s="417"/>
      <c r="DH10" s="417"/>
      <c r="DI10" s="417"/>
      <c r="DJ10" s="417"/>
      <c r="DK10" s="417"/>
      <c r="DL10" s="417"/>
      <c r="DM10" s="417"/>
      <c r="DN10" s="417"/>
      <c r="DO10" s="417"/>
      <c r="DP10" s="417"/>
      <c r="DQ10" s="417"/>
      <c r="DR10" s="417"/>
      <c r="DS10" s="417"/>
      <c r="DT10" s="417"/>
      <c r="DU10" s="417"/>
      <c r="DV10" s="417"/>
      <c r="DW10" s="417"/>
      <c r="DX10" s="417"/>
      <c r="DY10" s="417"/>
      <c r="DZ10" s="417"/>
      <c r="EA10" s="417"/>
      <c r="EB10" s="417"/>
      <c r="EC10" s="417"/>
      <c r="ED10" s="417"/>
      <c r="EE10" s="417"/>
      <c r="EF10" s="417"/>
      <c r="EG10" s="417"/>
      <c r="EH10" s="417"/>
      <c r="EI10" s="417"/>
      <c r="EJ10" s="417"/>
      <c r="EK10" s="417"/>
      <c r="EL10" s="417"/>
      <c r="EM10" s="417"/>
      <c r="EN10" s="417"/>
      <c r="EO10" s="417"/>
      <c r="EP10" s="417"/>
      <c r="EQ10" s="417"/>
      <c r="ER10" s="417"/>
      <c r="ES10" s="417"/>
      <c r="ET10" s="417"/>
      <c r="EU10" s="417"/>
      <c r="EV10" s="417"/>
      <c r="EW10" s="417"/>
      <c r="EX10" s="417"/>
      <c r="EY10" s="417"/>
      <c r="EZ10" s="417"/>
      <c r="FA10" s="417"/>
      <c r="FB10" s="417"/>
      <c r="FC10" s="417"/>
      <c r="FD10" s="417"/>
      <c r="FE10" s="417"/>
      <c r="FF10" s="417"/>
      <c r="FG10" s="417"/>
      <c r="FH10" s="417"/>
      <c r="FI10" s="417"/>
      <c r="FJ10" s="417"/>
      <c r="FK10" s="417"/>
      <c r="FL10" s="417"/>
      <c r="FM10" s="417"/>
      <c r="FN10" s="417"/>
      <c r="FO10" s="417"/>
      <c r="FP10" s="417"/>
      <c r="FQ10" s="417"/>
      <c r="FR10" s="417"/>
      <c r="FS10" s="417"/>
      <c r="FT10" s="417"/>
      <c r="FU10" s="417"/>
      <c r="FV10" s="417"/>
      <c r="FW10" s="417"/>
      <c r="FX10" s="417"/>
      <c r="FY10" s="417"/>
      <c r="FZ10" s="417"/>
      <c r="GA10" s="417"/>
      <c r="GB10" s="417"/>
      <c r="GC10" s="417"/>
      <c r="GD10" s="417"/>
      <c r="GE10" s="417"/>
      <c r="GF10" s="417"/>
      <c r="GG10" s="417"/>
      <c r="GH10" s="417"/>
      <c r="GI10" s="417"/>
      <c r="GJ10" s="417"/>
      <c r="GK10" s="417"/>
      <c r="GL10" s="417"/>
      <c r="GM10" s="417"/>
      <c r="GN10" s="417"/>
      <c r="GO10" s="417"/>
      <c r="GP10" s="417"/>
      <c r="GQ10" s="417"/>
      <c r="GR10" s="417"/>
      <c r="GS10" s="417"/>
      <c r="GT10" s="417"/>
      <c r="GU10" s="417"/>
      <c r="GV10" s="417"/>
      <c r="GW10" s="417"/>
      <c r="GX10" s="417"/>
      <c r="GY10" s="417"/>
      <c r="GZ10" s="417"/>
      <c r="HA10" s="417"/>
      <c r="HB10" s="417"/>
      <c r="HC10" s="417"/>
      <c r="HD10" s="417"/>
      <c r="HE10" s="417"/>
      <c r="HF10" s="417"/>
      <c r="HG10" s="417"/>
      <c r="HH10" s="417"/>
      <c r="HI10" s="417"/>
      <c r="HJ10" s="417"/>
      <c r="HK10" s="417"/>
      <c r="HL10" s="417"/>
      <c r="HM10" s="417"/>
      <c r="HN10" s="417"/>
      <c r="HO10" s="417"/>
      <c r="HP10" s="417"/>
      <c r="HQ10" s="417"/>
      <c r="HR10" s="417"/>
      <c r="HS10" s="417"/>
      <c r="HT10" s="417"/>
      <c r="HU10" s="417"/>
      <c r="HV10" s="417"/>
      <c r="HW10" s="417"/>
      <c r="HX10" s="417"/>
      <c r="HY10" s="417"/>
      <c r="HZ10" s="417"/>
      <c r="IA10" s="417"/>
      <c r="IB10" s="417"/>
      <c r="IC10" s="417"/>
      <c r="ID10" s="417"/>
      <c r="IE10" s="417"/>
      <c r="IF10" s="417"/>
      <c r="IG10" s="417"/>
      <c r="IH10" s="417"/>
      <c r="II10" s="417"/>
      <c r="IJ10" s="417"/>
      <c r="IK10" s="417"/>
      <c r="IL10" s="417"/>
      <c r="IM10" s="417"/>
      <c r="IN10" s="417"/>
      <c r="IO10" s="417"/>
    </row>
    <row r="11" spans="1:249" ht="12.75" customHeight="1" x14ac:dyDescent="0.2">
      <c r="A11" s="1026"/>
      <c r="B11" s="1026"/>
      <c r="C11" s="1024" t="s">
        <v>172</v>
      </c>
      <c r="D11" s="1024"/>
      <c r="E11" s="1024"/>
      <c r="F11" s="1024" t="s">
        <v>173</v>
      </c>
      <c r="G11" s="1024"/>
      <c r="H11" s="1024"/>
      <c r="I11" s="1024" t="s">
        <v>17</v>
      </c>
      <c r="J11" s="1024"/>
      <c r="K11" s="1024"/>
      <c r="L11" s="1024" t="s">
        <v>172</v>
      </c>
      <c r="M11" s="1024"/>
      <c r="N11" s="1024"/>
      <c r="O11" s="1024" t="s">
        <v>173</v>
      </c>
      <c r="P11" s="1024"/>
      <c r="Q11" s="1024"/>
      <c r="R11" s="1024" t="s">
        <v>17</v>
      </c>
      <c r="S11" s="1024"/>
      <c r="T11" s="1024"/>
      <c r="U11" s="1024"/>
      <c r="V11" s="1024"/>
      <c r="W11" s="1024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7"/>
      <c r="BE11" s="417"/>
      <c r="BF11" s="417"/>
      <c r="BG11" s="417"/>
      <c r="BH11" s="417"/>
      <c r="BI11" s="417"/>
      <c r="BJ11" s="417"/>
      <c r="BK11" s="417"/>
      <c r="BL11" s="417"/>
      <c r="BM11" s="417"/>
      <c r="BN11" s="417"/>
      <c r="BO11" s="417"/>
      <c r="BP11" s="417"/>
      <c r="BQ11" s="417"/>
      <c r="BR11" s="417"/>
      <c r="BS11" s="417"/>
      <c r="BT11" s="417"/>
      <c r="BU11" s="417"/>
      <c r="BV11" s="417"/>
      <c r="BW11" s="417"/>
      <c r="BX11" s="417"/>
      <c r="BY11" s="417"/>
      <c r="BZ11" s="417"/>
      <c r="CA11" s="417"/>
      <c r="CB11" s="417"/>
      <c r="CC11" s="417"/>
      <c r="CD11" s="417"/>
      <c r="CE11" s="417"/>
      <c r="CF11" s="417"/>
      <c r="CG11" s="417"/>
      <c r="CH11" s="417"/>
      <c r="CI11" s="417"/>
      <c r="CJ11" s="417"/>
      <c r="CK11" s="417"/>
      <c r="CL11" s="417"/>
      <c r="CM11" s="417"/>
      <c r="CN11" s="417"/>
      <c r="CO11" s="417"/>
      <c r="CP11" s="417"/>
      <c r="CQ11" s="417"/>
      <c r="CR11" s="417"/>
      <c r="CS11" s="417"/>
      <c r="CT11" s="417"/>
      <c r="CU11" s="417"/>
      <c r="CV11" s="417"/>
      <c r="CW11" s="417"/>
      <c r="CX11" s="417"/>
      <c r="CY11" s="417"/>
      <c r="CZ11" s="417"/>
      <c r="DA11" s="417"/>
      <c r="DB11" s="417"/>
      <c r="DC11" s="417"/>
      <c r="DD11" s="417"/>
      <c r="DE11" s="417"/>
      <c r="DF11" s="417"/>
      <c r="DG11" s="417"/>
      <c r="DH11" s="417"/>
      <c r="DI11" s="417"/>
      <c r="DJ11" s="417"/>
      <c r="DK11" s="417"/>
      <c r="DL11" s="417"/>
      <c r="DM11" s="417"/>
      <c r="DN11" s="417"/>
      <c r="DO11" s="417"/>
      <c r="DP11" s="417"/>
      <c r="DQ11" s="417"/>
      <c r="DR11" s="417"/>
      <c r="DS11" s="417"/>
      <c r="DT11" s="417"/>
      <c r="DU11" s="417"/>
      <c r="DV11" s="417"/>
      <c r="DW11" s="417"/>
      <c r="DX11" s="417"/>
      <c r="DY11" s="417"/>
      <c r="DZ11" s="417"/>
      <c r="EA11" s="417"/>
      <c r="EB11" s="417"/>
      <c r="EC11" s="417"/>
      <c r="ED11" s="417"/>
      <c r="EE11" s="417"/>
      <c r="EF11" s="417"/>
      <c r="EG11" s="417"/>
      <c r="EH11" s="417"/>
      <c r="EI11" s="417"/>
      <c r="EJ11" s="417"/>
      <c r="EK11" s="417"/>
      <c r="EL11" s="417"/>
      <c r="EM11" s="417"/>
      <c r="EN11" s="417"/>
      <c r="EO11" s="417"/>
      <c r="EP11" s="417"/>
      <c r="EQ11" s="417"/>
      <c r="ER11" s="417"/>
      <c r="ES11" s="417"/>
      <c r="ET11" s="417"/>
      <c r="EU11" s="417"/>
      <c r="EV11" s="417"/>
      <c r="EW11" s="417"/>
      <c r="EX11" s="417"/>
      <c r="EY11" s="417"/>
      <c r="EZ11" s="417"/>
      <c r="FA11" s="417"/>
      <c r="FB11" s="417"/>
      <c r="FC11" s="417"/>
      <c r="FD11" s="417"/>
      <c r="FE11" s="417"/>
      <c r="FF11" s="417"/>
      <c r="FG11" s="417"/>
      <c r="FH11" s="417"/>
      <c r="FI11" s="417"/>
      <c r="FJ11" s="417"/>
      <c r="FK11" s="417"/>
      <c r="FL11" s="417"/>
      <c r="FM11" s="417"/>
      <c r="FN11" s="417"/>
      <c r="FO11" s="417"/>
      <c r="FP11" s="417"/>
      <c r="FQ11" s="417"/>
      <c r="FR11" s="417"/>
      <c r="FS11" s="417"/>
      <c r="FT11" s="417"/>
      <c r="FU11" s="417"/>
      <c r="FV11" s="417"/>
      <c r="FW11" s="417"/>
      <c r="FX11" s="417"/>
      <c r="FY11" s="417"/>
      <c r="FZ11" s="417"/>
      <c r="GA11" s="417"/>
      <c r="GB11" s="417"/>
      <c r="GC11" s="417"/>
      <c r="GD11" s="417"/>
      <c r="GE11" s="417"/>
      <c r="GF11" s="417"/>
      <c r="GG11" s="417"/>
      <c r="GH11" s="417"/>
      <c r="GI11" s="417"/>
      <c r="GJ11" s="417"/>
      <c r="GK11" s="417"/>
      <c r="GL11" s="417"/>
      <c r="GM11" s="417"/>
      <c r="GN11" s="417"/>
      <c r="GO11" s="417"/>
      <c r="GP11" s="417"/>
      <c r="GQ11" s="417"/>
      <c r="GR11" s="417"/>
      <c r="GS11" s="417"/>
      <c r="GT11" s="417"/>
      <c r="GU11" s="417"/>
      <c r="GV11" s="417"/>
      <c r="GW11" s="417"/>
      <c r="GX11" s="417"/>
      <c r="GY11" s="417"/>
      <c r="GZ11" s="417"/>
      <c r="HA11" s="417"/>
      <c r="HB11" s="417"/>
      <c r="HC11" s="417"/>
      <c r="HD11" s="417"/>
      <c r="HE11" s="417"/>
      <c r="HF11" s="417"/>
      <c r="HG11" s="417"/>
      <c r="HH11" s="417"/>
      <c r="HI11" s="417"/>
      <c r="HJ11" s="417"/>
      <c r="HK11" s="417"/>
      <c r="HL11" s="417"/>
      <c r="HM11" s="417"/>
      <c r="HN11" s="417"/>
      <c r="HO11" s="417"/>
      <c r="HP11" s="417"/>
      <c r="HQ11" s="417"/>
      <c r="HR11" s="417"/>
      <c r="HS11" s="417"/>
      <c r="HT11" s="417"/>
      <c r="HU11" s="417"/>
      <c r="HV11" s="417"/>
      <c r="HW11" s="417"/>
      <c r="HX11" s="417"/>
      <c r="HY11" s="417"/>
      <c r="HZ11" s="417"/>
      <c r="IA11" s="417"/>
      <c r="IB11" s="417"/>
      <c r="IC11" s="417"/>
      <c r="ID11" s="417"/>
      <c r="IE11" s="417"/>
      <c r="IF11" s="417"/>
      <c r="IG11" s="417"/>
      <c r="IH11" s="417"/>
      <c r="II11" s="417"/>
      <c r="IJ11" s="417"/>
      <c r="IK11" s="417"/>
      <c r="IL11" s="417"/>
      <c r="IM11" s="417"/>
      <c r="IN11" s="417"/>
      <c r="IO11" s="417"/>
    </row>
    <row r="12" spans="1:249" ht="38.25" customHeight="1" x14ac:dyDescent="0.2">
      <c r="A12" s="1027"/>
      <c r="B12" s="1027"/>
      <c r="C12" s="493" t="s">
        <v>247</v>
      </c>
      <c r="D12" s="493" t="s">
        <v>41</v>
      </c>
      <c r="E12" s="493" t="s">
        <v>42</v>
      </c>
      <c r="F12" s="493" t="s">
        <v>247</v>
      </c>
      <c r="G12" s="493" t="s">
        <v>41</v>
      </c>
      <c r="H12" s="493" t="s">
        <v>42</v>
      </c>
      <c r="I12" s="493" t="s">
        <v>247</v>
      </c>
      <c r="J12" s="493" t="s">
        <v>41</v>
      </c>
      <c r="K12" s="493" t="s">
        <v>42</v>
      </c>
      <c r="L12" s="493" t="s">
        <v>247</v>
      </c>
      <c r="M12" s="493" t="s">
        <v>41</v>
      </c>
      <c r="N12" s="493" t="s">
        <v>42</v>
      </c>
      <c r="O12" s="493" t="s">
        <v>247</v>
      </c>
      <c r="P12" s="493" t="s">
        <v>41</v>
      </c>
      <c r="Q12" s="493" t="s">
        <v>42</v>
      </c>
      <c r="R12" s="493" t="s">
        <v>247</v>
      </c>
      <c r="S12" s="493" t="s">
        <v>41</v>
      </c>
      <c r="T12" s="493" t="s">
        <v>42</v>
      </c>
      <c r="U12" s="493" t="s">
        <v>247</v>
      </c>
      <c r="V12" s="493" t="s">
        <v>41</v>
      </c>
      <c r="W12" s="493" t="s">
        <v>42</v>
      </c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7"/>
      <c r="AY12" s="417"/>
      <c r="AZ12" s="417"/>
      <c r="BA12" s="417"/>
      <c r="BB12" s="417"/>
      <c r="BC12" s="417"/>
      <c r="BD12" s="417"/>
      <c r="BE12" s="417"/>
      <c r="BF12" s="417"/>
      <c r="BG12" s="417"/>
      <c r="BH12" s="417"/>
      <c r="BI12" s="417"/>
      <c r="BJ12" s="417"/>
      <c r="BK12" s="417"/>
      <c r="BL12" s="417"/>
      <c r="BM12" s="417"/>
      <c r="BN12" s="417"/>
      <c r="BO12" s="417"/>
      <c r="BP12" s="417"/>
      <c r="BQ12" s="417"/>
      <c r="BR12" s="417"/>
      <c r="BS12" s="417"/>
      <c r="BT12" s="417"/>
      <c r="BU12" s="417"/>
      <c r="BV12" s="417"/>
      <c r="BW12" s="417"/>
      <c r="BX12" s="417"/>
      <c r="BY12" s="417"/>
      <c r="BZ12" s="417"/>
      <c r="CA12" s="417"/>
      <c r="CB12" s="417"/>
      <c r="CC12" s="417"/>
      <c r="CD12" s="417"/>
      <c r="CE12" s="417"/>
      <c r="CF12" s="417"/>
      <c r="CG12" s="417"/>
      <c r="CH12" s="417"/>
      <c r="CI12" s="417"/>
      <c r="CJ12" s="417"/>
      <c r="CK12" s="417"/>
      <c r="CL12" s="417"/>
      <c r="CM12" s="417"/>
      <c r="CN12" s="417"/>
      <c r="CO12" s="417"/>
      <c r="CP12" s="417"/>
      <c r="CQ12" s="417"/>
      <c r="CR12" s="417"/>
      <c r="CS12" s="417"/>
      <c r="CT12" s="417"/>
      <c r="CU12" s="417"/>
      <c r="CV12" s="417"/>
      <c r="CW12" s="417"/>
      <c r="CX12" s="417"/>
      <c r="CY12" s="417"/>
      <c r="CZ12" s="417"/>
      <c r="DA12" s="417"/>
      <c r="DB12" s="417"/>
      <c r="DC12" s="417"/>
      <c r="DD12" s="417"/>
      <c r="DE12" s="417"/>
      <c r="DF12" s="417"/>
      <c r="DG12" s="417"/>
      <c r="DH12" s="417"/>
      <c r="DI12" s="417"/>
      <c r="DJ12" s="417"/>
      <c r="DK12" s="417"/>
      <c r="DL12" s="417"/>
      <c r="DM12" s="417"/>
      <c r="DN12" s="417"/>
      <c r="DO12" s="417"/>
      <c r="DP12" s="417"/>
      <c r="DQ12" s="417"/>
      <c r="DR12" s="417"/>
      <c r="DS12" s="417"/>
      <c r="DT12" s="417"/>
      <c r="DU12" s="417"/>
      <c r="DV12" s="417"/>
      <c r="DW12" s="417"/>
      <c r="DX12" s="417"/>
      <c r="DY12" s="417"/>
      <c r="DZ12" s="417"/>
      <c r="EA12" s="417"/>
      <c r="EB12" s="417"/>
      <c r="EC12" s="417"/>
      <c r="ED12" s="417"/>
      <c r="EE12" s="417"/>
      <c r="EF12" s="417"/>
      <c r="EG12" s="417"/>
      <c r="EH12" s="417"/>
      <c r="EI12" s="417"/>
      <c r="EJ12" s="417"/>
      <c r="EK12" s="417"/>
      <c r="EL12" s="417"/>
      <c r="EM12" s="417"/>
      <c r="EN12" s="417"/>
      <c r="EO12" s="417"/>
      <c r="EP12" s="417"/>
      <c r="EQ12" s="417"/>
      <c r="ER12" s="417"/>
      <c r="ES12" s="417"/>
      <c r="ET12" s="417"/>
      <c r="EU12" s="417"/>
      <c r="EV12" s="417"/>
      <c r="EW12" s="417"/>
      <c r="EX12" s="417"/>
      <c r="EY12" s="417"/>
      <c r="EZ12" s="417"/>
      <c r="FA12" s="417"/>
      <c r="FB12" s="417"/>
      <c r="FC12" s="417"/>
      <c r="FD12" s="417"/>
      <c r="FE12" s="417"/>
      <c r="FF12" s="417"/>
      <c r="FG12" s="417"/>
      <c r="FH12" s="417"/>
      <c r="FI12" s="417"/>
      <c r="FJ12" s="417"/>
      <c r="FK12" s="417"/>
      <c r="FL12" s="417"/>
      <c r="FM12" s="417"/>
      <c r="FN12" s="417"/>
      <c r="FO12" s="417"/>
      <c r="FP12" s="417"/>
      <c r="FQ12" s="417"/>
      <c r="FR12" s="417"/>
      <c r="FS12" s="417"/>
      <c r="FT12" s="417"/>
      <c r="FU12" s="417"/>
      <c r="FV12" s="417"/>
      <c r="FW12" s="417"/>
      <c r="FX12" s="417"/>
      <c r="FY12" s="417"/>
      <c r="FZ12" s="417"/>
      <c r="GA12" s="417"/>
      <c r="GB12" s="417"/>
      <c r="GC12" s="417"/>
      <c r="GD12" s="417"/>
      <c r="GE12" s="417"/>
      <c r="GF12" s="417"/>
      <c r="GG12" s="417"/>
      <c r="GH12" s="417"/>
      <c r="GI12" s="417"/>
      <c r="GJ12" s="417"/>
      <c r="GK12" s="417"/>
      <c r="GL12" s="417"/>
      <c r="GM12" s="417"/>
      <c r="GN12" s="417"/>
      <c r="GO12" s="417"/>
      <c r="GP12" s="417"/>
      <c r="GQ12" s="417"/>
      <c r="GR12" s="417"/>
      <c r="GS12" s="417"/>
      <c r="GT12" s="417"/>
      <c r="GU12" s="417"/>
      <c r="GV12" s="417"/>
      <c r="GW12" s="417"/>
      <c r="GX12" s="417"/>
      <c r="GY12" s="417"/>
      <c r="GZ12" s="417"/>
      <c r="HA12" s="417"/>
      <c r="HB12" s="417"/>
      <c r="HC12" s="417"/>
      <c r="HD12" s="417"/>
      <c r="HE12" s="417"/>
      <c r="HF12" s="417"/>
      <c r="HG12" s="417"/>
      <c r="HH12" s="417"/>
      <c r="HI12" s="417"/>
      <c r="HJ12" s="417"/>
      <c r="HK12" s="417"/>
      <c r="HL12" s="417"/>
      <c r="HM12" s="417"/>
      <c r="HN12" s="417"/>
      <c r="HO12" s="417"/>
      <c r="HP12" s="417"/>
      <c r="HQ12" s="417"/>
      <c r="HR12" s="417"/>
      <c r="HS12" s="417"/>
      <c r="HT12" s="417"/>
      <c r="HU12" s="417"/>
      <c r="HV12" s="417"/>
      <c r="HW12" s="417"/>
      <c r="HX12" s="417"/>
      <c r="HY12" s="417"/>
      <c r="HZ12" s="417"/>
      <c r="IA12" s="417"/>
      <c r="IB12" s="417"/>
      <c r="IC12" s="417"/>
      <c r="ID12" s="417"/>
      <c r="IE12" s="417"/>
      <c r="IF12" s="417"/>
      <c r="IG12" s="417"/>
      <c r="IH12" s="417"/>
      <c r="II12" s="417"/>
      <c r="IJ12" s="417"/>
      <c r="IK12" s="417"/>
      <c r="IL12" s="417"/>
      <c r="IM12" s="417"/>
      <c r="IN12" s="417"/>
      <c r="IO12" s="417"/>
    </row>
    <row r="13" spans="1:249" x14ac:dyDescent="0.2">
      <c r="A13" s="493">
        <v>1</v>
      </c>
      <c r="B13" s="493">
        <v>2</v>
      </c>
      <c r="C13" s="493">
        <v>3</v>
      </c>
      <c r="D13" s="493">
        <v>4</v>
      </c>
      <c r="E13" s="493">
        <v>5</v>
      </c>
      <c r="F13" s="493">
        <v>7</v>
      </c>
      <c r="G13" s="493">
        <v>8</v>
      </c>
      <c r="H13" s="493">
        <v>9</v>
      </c>
      <c r="I13" s="493">
        <v>11</v>
      </c>
      <c r="J13" s="493">
        <v>12</v>
      </c>
      <c r="K13" s="493">
        <v>13</v>
      </c>
      <c r="L13" s="493">
        <v>15</v>
      </c>
      <c r="M13" s="493">
        <v>16</v>
      </c>
      <c r="N13" s="493">
        <v>17</v>
      </c>
      <c r="O13" s="493">
        <v>19</v>
      </c>
      <c r="P13" s="493">
        <v>20</v>
      </c>
      <c r="Q13" s="493">
        <v>21</v>
      </c>
      <c r="R13" s="493">
        <v>23</v>
      </c>
      <c r="S13" s="493">
        <v>24</v>
      </c>
      <c r="T13" s="493">
        <v>25</v>
      </c>
      <c r="U13" s="493">
        <v>27</v>
      </c>
      <c r="V13" s="493">
        <v>28</v>
      </c>
      <c r="W13" s="493">
        <v>29</v>
      </c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0"/>
      <c r="BF13" s="420"/>
      <c r="BG13" s="420"/>
      <c r="BH13" s="420"/>
      <c r="BI13" s="420"/>
      <c r="BJ13" s="420"/>
      <c r="BK13" s="420"/>
      <c r="BL13" s="420"/>
      <c r="BM13" s="420"/>
      <c r="BN13" s="420"/>
      <c r="BO13" s="420"/>
      <c r="BP13" s="420"/>
      <c r="BQ13" s="420"/>
      <c r="BR13" s="420"/>
      <c r="BS13" s="420"/>
      <c r="BT13" s="420"/>
      <c r="BU13" s="420"/>
      <c r="BV13" s="420"/>
      <c r="BW13" s="420"/>
      <c r="BX13" s="420"/>
      <c r="BY13" s="420"/>
      <c r="BZ13" s="420"/>
      <c r="CA13" s="420"/>
      <c r="CB13" s="420"/>
      <c r="CC13" s="420"/>
      <c r="CD13" s="420"/>
      <c r="CE13" s="420"/>
      <c r="CF13" s="420"/>
      <c r="CG13" s="420"/>
      <c r="CH13" s="420"/>
      <c r="CI13" s="420"/>
      <c r="CJ13" s="420"/>
      <c r="CK13" s="420"/>
      <c r="CL13" s="420"/>
      <c r="CM13" s="420"/>
      <c r="CN13" s="420"/>
      <c r="CO13" s="420"/>
      <c r="CP13" s="420"/>
      <c r="CQ13" s="420"/>
      <c r="CR13" s="420"/>
      <c r="CS13" s="420"/>
      <c r="CT13" s="420"/>
      <c r="CU13" s="420"/>
      <c r="CV13" s="420"/>
      <c r="CW13" s="420"/>
      <c r="CX13" s="420"/>
      <c r="CY13" s="420"/>
      <c r="CZ13" s="420"/>
      <c r="DA13" s="420"/>
      <c r="DB13" s="420"/>
      <c r="DC13" s="420"/>
      <c r="DD13" s="420"/>
      <c r="DE13" s="420"/>
      <c r="DF13" s="420"/>
      <c r="DG13" s="420"/>
      <c r="DH13" s="420"/>
      <c r="DI13" s="420"/>
      <c r="DJ13" s="420"/>
      <c r="DK13" s="420"/>
      <c r="DL13" s="420"/>
      <c r="DM13" s="420"/>
      <c r="DN13" s="420"/>
      <c r="DO13" s="420"/>
      <c r="DP13" s="420"/>
      <c r="DQ13" s="420"/>
      <c r="DR13" s="420"/>
      <c r="DS13" s="420"/>
      <c r="DT13" s="420"/>
      <c r="DU13" s="420"/>
      <c r="DV13" s="420"/>
      <c r="DW13" s="420"/>
      <c r="DX13" s="420"/>
      <c r="DY13" s="420"/>
      <c r="DZ13" s="420"/>
      <c r="EA13" s="420"/>
      <c r="EB13" s="420"/>
      <c r="EC13" s="420"/>
      <c r="ED13" s="420"/>
      <c r="EE13" s="420"/>
      <c r="EF13" s="420"/>
      <c r="EG13" s="420"/>
      <c r="EH13" s="420"/>
      <c r="EI13" s="420"/>
      <c r="EJ13" s="420"/>
      <c r="EK13" s="420"/>
      <c r="EL13" s="420"/>
      <c r="EM13" s="420"/>
      <c r="EN13" s="420"/>
      <c r="EO13" s="420"/>
      <c r="EP13" s="420"/>
      <c r="EQ13" s="420"/>
      <c r="ER13" s="420"/>
      <c r="ES13" s="420"/>
      <c r="ET13" s="420"/>
      <c r="EU13" s="420"/>
      <c r="EV13" s="420"/>
      <c r="EW13" s="420"/>
      <c r="EX13" s="420"/>
      <c r="EY13" s="420"/>
      <c r="EZ13" s="420"/>
      <c r="FA13" s="420"/>
      <c r="FB13" s="420"/>
      <c r="FC13" s="420"/>
      <c r="FD13" s="420"/>
      <c r="FE13" s="420"/>
      <c r="FF13" s="420"/>
      <c r="FG13" s="420"/>
      <c r="FH13" s="420"/>
      <c r="FI13" s="420"/>
      <c r="FJ13" s="420"/>
      <c r="FK13" s="420"/>
      <c r="FL13" s="420"/>
      <c r="FM13" s="420"/>
      <c r="FN13" s="420"/>
      <c r="FO13" s="420"/>
      <c r="FP13" s="420"/>
      <c r="FQ13" s="420"/>
      <c r="FR13" s="420"/>
      <c r="FS13" s="420"/>
      <c r="FT13" s="420"/>
      <c r="FU13" s="420"/>
      <c r="FV13" s="420"/>
      <c r="FW13" s="420"/>
      <c r="FX13" s="420"/>
      <c r="FY13" s="420"/>
      <c r="FZ13" s="420"/>
      <c r="GA13" s="420"/>
      <c r="GB13" s="420"/>
      <c r="GC13" s="420"/>
      <c r="GD13" s="420"/>
      <c r="GE13" s="420"/>
      <c r="GF13" s="420"/>
      <c r="GG13" s="420"/>
      <c r="GH13" s="420"/>
      <c r="GI13" s="420"/>
      <c r="GJ13" s="420"/>
      <c r="GK13" s="420"/>
      <c r="GL13" s="420"/>
      <c r="GM13" s="420"/>
      <c r="GN13" s="420"/>
      <c r="GO13" s="420"/>
      <c r="GP13" s="420"/>
      <c r="GQ13" s="420"/>
      <c r="GR13" s="420"/>
      <c r="GS13" s="420"/>
      <c r="GT13" s="420"/>
      <c r="GU13" s="420"/>
      <c r="GV13" s="420"/>
      <c r="GW13" s="420"/>
      <c r="GX13" s="420"/>
      <c r="GY13" s="420"/>
      <c r="GZ13" s="420"/>
      <c r="HA13" s="420"/>
      <c r="HB13" s="420"/>
      <c r="HC13" s="420"/>
      <c r="HD13" s="420"/>
      <c r="HE13" s="420"/>
      <c r="HF13" s="420"/>
      <c r="HG13" s="420"/>
      <c r="HH13" s="420"/>
      <c r="HI13" s="420"/>
      <c r="HJ13" s="420"/>
      <c r="HK13" s="420"/>
      <c r="HL13" s="420"/>
      <c r="HM13" s="420"/>
      <c r="HN13" s="420"/>
      <c r="HO13" s="420"/>
      <c r="HP13" s="420"/>
      <c r="HQ13" s="420"/>
      <c r="HR13" s="420"/>
      <c r="HS13" s="420"/>
      <c r="HT13" s="420"/>
      <c r="HU13" s="420"/>
      <c r="HV13" s="420"/>
      <c r="HW13" s="420"/>
      <c r="HX13" s="420"/>
      <c r="HY13" s="420"/>
      <c r="HZ13" s="420"/>
      <c r="IA13" s="420"/>
      <c r="IB13" s="420"/>
      <c r="IC13" s="420"/>
      <c r="ID13" s="420"/>
      <c r="IE13" s="420"/>
      <c r="IF13" s="420"/>
      <c r="IG13" s="420"/>
      <c r="IH13" s="420"/>
      <c r="II13" s="420"/>
      <c r="IJ13" s="420"/>
      <c r="IK13" s="420"/>
      <c r="IL13" s="420"/>
      <c r="IM13" s="420"/>
      <c r="IN13" s="420"/>
      <c r="IO13" s="420"/>
    </row>
    <row r="14" spans="1:249" ht="12.75" customHeight="1" x14ac:dyDescent="0.2">
      <c r="A14" s="1033" t="s">
        <v>239</v>
      </c>
      <c r="B14" s="1033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5"/>
      <c r="V14" s="496"/>
      <c r="W14" s="496"/>
      <c r="X14" s="420"/>
      <c r="Y14" s="420"/>
      <c r="Z14" s="420"/>
      <c r="AA14" s="420"/>
      <c r="AB14" s="420"/>
      <c r="AC14" s="420"/>
      <c r="AD14" s="420"/>
      <c r="AE14" s="420"/>
      <c r="AF14" s="420"/>
      <c r="AG14" s="420"/>
      <c r="AH14" s="420"/>
      <c r="AI14" s="420"/>
      <c r="AJ14" s="420"/>
      <c r="AK14" s="420"/>
      <c r="AL14" s="420"/>
      <c r="AM14" s="420"/>
      <c r="AN14" s="420"/>
      <c r="AO14" s="420"/>
      <c r="AP14" s="420"/>
      <c r="AQ14" s="420"/>
      <c r="AR14" s="420"/>
      <c r="AS14" s="420"/>
      <c r="AT14" s="420"/>
      <c r="AU14" s="420"/>
      <c r="AV14" s="420"/>
      <c r="AW14" s="420"/>
      <c r="AX14" s="420"/>
      <c r="AY14" s="420"/>
      <c r="AZ14" s="420"/>
      <c r="BA14" s="420"/>
      <c r="BB14" s="420"/>
      <c r="BC14" s="420"/>
      <c r="BD14" s="420"/>
      <c r="BE14" s="420"/>
      <c r="BF14" s="420"/>
      <c r="BG14" s="420"/>
      <c r="BH14" s="420"/>
      <c r="BI14" s="420"/>
      <c r="BJ14" s="420"/>
      <c r="BK14" s="420"/>
      <c r="BL14" s="420"/>
      <c r="BM14" s="420"/>
      <c r="BN14" s="420"/>
      <c r="BO14" s="420"/>
      <c r="BP14" s="420"/>
      <c r="BQ14" s="420"/>
      <c r="BR14" s="420"/>
      <c r="BS14" s="420"/>
      <c r="BT14" s="420"/>
      <c r="BU14" s="420"/>
      <c r="BV14" s="420"/>
      <c r="BW14" s="420"/>
      <c r="BX14" s="420"/>
      <c r="BY14" s="420"/>
      <c r="BZ14" s="420"/>
      <c r="CA14" s="420"/>
      <c r="CB14" s="420"/>
      <c r="CC14" s="420"/>
      <c r="CD14" s="420"/>
      <c r="CE14" s="420"/>
      <c r="CF14" s="420"/>
      <c r="CG14" s="420"/>
      <c r="CH14" s="420"/>
      <c r="CI14" s="420"/>
      <c r="CJ14" s="420"/>
      <c r="CK14" s="420"/>
      <c r="CL14" s="420"/>
      <c r="CM14" s="420"/>
      <c r="CN14" s="420"/>
      <c r="CO14" s="420"/>
      <c r="CP14" s="420"/>
      <c r="CQ14" s="420"/>
      <c r="CR14" s="420"/>
      <c r="CS14" s="420"/>
      <c r="CT14" s="420"/>
      <c r="CU14" s="420"/>
      <c r="CV14" s="420"/>
      <c r="CW14" s="420"/>
      <c r="CX14" s="420"/>
      <c r="CY14" s="420"/>
      <c r="CZ14" s="420"/>
      <c r="DA14" s="420"/>
      <c r="DB14" s="420"/>
      <c r="DC14" s="420"/>
      <c r="DD14" s="420"/>
      <c r="DE14" s="420"/>
      <c r="DF14" s="420"/>
      <c r="DG14" s="420"/>
      <c r="DH14" s="420"/>
      <c r="DI14" s="420"/>
      <c r="DJ14" s="420"/>
      <c r="DK14" s="420"/>
      <c r="DL14" s="420"/>
      <c r="DM14" s="420"/>
      <c r="DN14" s="420"/>
      <c r="DO14" s="420"/>
      <c r="DP14" s="420"/>
      <c r="DQ14" s="420"/>
      <c r="DR14" s="420"/>
      <c r="DS14" s="420"/>
      <c r="DT14" s="420"/>
      <c r="DU14" s="420"/>
      <c r="DV14" s="420"/>
      <c r="DW14" s="420"/>
      <c r="DX14" s="420"/>
      <c r="DY14" s="420"/>
      <c r="DZ14" s="420"/>
      <c r="EA14" s="420"/>
      <c r="EB14" s="420"/>
      <c r="EC14" s="420"/>
      <c r="ED14" s="420"/>
      <c r="EE14" s="420"/>
      <c r="EF14" s="420"/>
      <c r="EG14" s="420"/>
      <c r="EH14" s="420"/>
      <c r="EI14" s="420"/>
      <c r="EJ14" s="420"/>
      <c r="EK14" s="420"/>
      <c r="EL14" s="420"/>
      <c r="EM14" s="420"/>
      <c r="EN14" s="420"/>
      <c r="EO14" s="420"/>
      <c r="EP14" s="420"/>
      <c r="EQ14" s="420"/>
      <c r="ER14" s="420"/>
      <c r="ES14" s="420"/>
      <c r="ET14" s="420"/>
      <c r="EU14" s="420"/>
      <c r="EV14" s="420"/>
      <c r="EW14" s="420"/>
      <c r="EX14" s="420"/>
      <c r="EY14" s="420"/>
      <c r="EZ14" s="420"/>
      <c r="FA14" s="420"/>
      <c r="FB14" s="420"/>
      <c r="FC14" s="420"/>
      <c r="FD14" s="420"/>
      <c r="FE14" s="420"/>
      <c r="FF14" s="420"/>
      <c r="FG14" s="420"/>
      <c r="FH14" s="420"/>
      <c r="FI14" s="420"/>
      <c r="FJ14" s="420"/>
      <c r="FK14" s="420"/>
      <c r="FL14" s="420"/>
      <c r="FM14" s="420"/>
      <c r="FN14" s="420"/>
      <c r="FO14" s="420"/>
      <c r="FP14" s="420"/>
      <c r="FQ14" s="420"/>
      <c r="FR14" s="420"/>
      <c r="FS14" s="420"/>
      <c r="FT14" s="420"/>
      <c r="FU14" s="420"/>
      <c r="FV14" s="420"/>
      <c r="FW14" s="420"/>
      <c r="FX14" s="420"/>
      <c r="FY14" s="420"/>
      <c r="FZ14" s="420"/>
      <c r="GA14" s="420"/>
      <c r="GB14" s="420"/>
      <c r="GC14" s="420"/>
      <c r="GD14" s="420"/>
      <c r="GE14" s="420"/>
      <c r="GF14" s="420"/>
      <c r="GG14" s="420"/>
      <c r="GH14" s="420"/>
      <c r="GI14" s="420"/>
      <c r="GJ14" s="420"/>
      <c r="GK14" s="420"/>
      <c r="GL14" s="420"/>
      <c r="GM14" s="420"/>
      <c r="GN14" s="420"/>
      <c r="GO14" s="420"/>
      <c r="GP14" s="420"/>
      <c r="GQ14" s="420"/>
      <c r="GR14" s="420"/>
      <c r="GS14" s="420"/>
      <c r="GT14" s="420"/>
      <c r="GU14" s="420"/>
      <c r="GV14" s="420"/>
      <c r="GW14" s="420"/>
      <c r="GX14" s="420"/>
      <c r="GY14" s="420"/>
      <c r="GZ14" s="420"/>
      <c r="HA14" s="420"/>
      <c r="HB14" s="420"/>
      <c r="HC14" s="420"/>
      <c r="HD14" s="420"/>
      <c r="HE14" s="420"/>
      <c r="HF14" s="420"/>
      <c r="HG14" s="420"/>
      <c r="HH14" s="420"/>
      <c r="HI14" s="420"/>
      <c r="HJ14" s="420"/>
      <c r="HK14" s="420"/>
      <c r="HL14" s="420"/>
      <c r="HM14" s="420"/>
      <c r="HN14" s="420"/>
      <c r="HO14" s="420"/>
      <c r="HP14" s="420"/>
      <c r="HQ14" s="420"/>
      <c r="HR14" s="420"/>
      <c r="HS14" s="420"/>
      <c r="HT14" s="420"/>
      <c r="HU14" s="420"/>
      <c r="HV14" s="420"/>
      <c r="HW14" s="420"/>
      <c r="HX14" s="420"/>
      <c r="HY14" s="420"/>
      <c r="HZ14" s="420"/>
      <c r="IA14" s="420"/>
      <c r="IB14" s="420"/>
      <c r="IC14" s="420"/>
      <c r="ID14" s="420"/>
      <c r="IE14" s="420"/>
      <c r="IF14" s="420"/>
      <c r="IG14" s="420"/>
      <c r="IH14" s="420"/>
      <c r="II14" s="420"/>
      <c r="IJ14" s="420"/>
      <c r="IK14" s="420"/>
      <c r="IL14" s="420"/>
      <c r="IM14" s="420"/>
      <c r="IN14" s="420"/>
      <c r="IO14" s="420"/>
    </row>
    <row r="15" spans="1:249" x14ac:dyDescent="0.2">
      <c r="A15" s="497">
        <v>1</v>
      </c>
      <c r="B15" s="498" t="s">
        <v>123</v>
      </c>
      <c r="C15" s="499">
        <v>0</v>
      </c>
      <c r="D15" s="499">
        <v>0</v>
      </c>
      <c r="E15" s="499">
        <f>AT27_Req_FG_CA_Pry!I19*3000/100000</f>
        <v>49.791740757818182</v>
      </c>
      <c r="F15" s="499">
        <v>0</v>
      </c>
      <c r="G15" s="499">
        <v>0</v>
      </c>
      <c r="H15" s="499">
        <v>0</v>
      </c>
      <c r="I15" s="500">
        <f>C15+F15</f>
        <v>0</v>
      </c>
      <c r="J15" s="500">
        <f t="shared" ref="J15:K15" si="0">D15+G15</f>
        <v>0</v>
      </c>
      <c r="K15" s="500">
        <f t="shared" si="0"/>
        <v>49.791740757818182</v>
      </c>
      <c r="L15" s="499">
        <v>0</v>
      </c>
      <c r="M15" s="499">
        <v>0</v>
      </c>
      <c r="N15" s="499">
        <f>'AT27A_Req_FG_CA_U Pry '!I19*3000/100000</f>
        <v>37.807813127314283</v>
      </c>
      <c r="O15" s="499">
        <v>0</v>
      </c>
      <c r="P15" s="499">
        <v>0</v>
      </c>
      <c r="Q15" s="499">
        <v>0</v>
      </c>
      <c r="R15" s="500">
        <f>L15+O15</f>
        <v>0</v>
      </c>
      <c r="S15" s="500">
        <f t="shared" ref="S15:S19" si="1">M15+P15</f>
        <v>0</v>
      </c>
      <c r="T15" s="500">
        <f t="shared" ref="T15:T19" si="2">N15+Q15</f>
        <v>37.807813127314283</v>
      </c>
      <c r="U15" s="500">
        <f>I15+R15</f>
        <v>0</v>
      </c>
      <c r="V15" s="500">
        <f t="shared" ref="V15:W15" si="3">J15+S15</f>
        <v>0</v>
      </c>
      <c r="W15" s="500">
        <f t="shared" si="3"/>
        <v>87.599553885132465</v>
      </c>
    </row>
    <row r="16" spans="1:249" x14ac:dyDescent="0.2">
      <c r="A16" s="497">
        <v>2</v>
      </c>
      <c r="B16" s="498" t="s">
        <v>474</v>
      </c>
      <c r="C16" s="499">
        <v>0</v>
      </c>
      <c r="D16" s="499">
        <v>0</v>
      </c>
      <c r="E16" s="499">
        <f>(AT27_Req_FG_CA_Pry!G19*AT27_Req_FG_CA_Pry!H16*4.47)/100000</f>
        <v>741.89693729149087</v>
      </c>
      <c r="F16" s="499">
        <v>0</v>
      </c>
      <c r="G16" s="499">
        <v>0</v>
      </c>
      <c r="H16" s="499">
        <f>AT27_Req_FG_CA_Pry!G19*AT27_Req_FG_CA_Pry!H11*1.2/100000</f>
        <v>199.16696303127273</v>
      </c>
      <c r="I16" s="500">
        <f t="shared" ref="I16:I19" si="4">C16+F16</f>
        <v>0</v>
      </c>
      <c r="J16" s="500">
        <f t="shared" ref="J16:J19" si="5">D16+G16</f>
        <v>0</v>
      </c>
      <c r="K16" s="500">
        <f t="shared" ref="K16:K19" si="6">E16+H16</f>
        <v>941.06390032276363</v>
      </c>
      <c r="L16" s="499">
        <v>0</v>
      </c>
      <c r="M16" s="499">
        <v>0</v>
      </c>
      <c r="N16" s="499">
        <f>'AT27A_Req_FG_CA_U Pry '!G19*'AT27A_Req_FG_CA_U Pry '!H11*6.7/100000</f>
        <v>562.91632878445728</v>
      </c>
      <c r="O16" s="499">
        <v>0</v>
      </c>
      <c r="P16" s="499">
        <v>0</v>
      </c>
      <c r="Q16" s="499">
        <f>'AT27A_Req_FG_CA_U Pry '!G19*'AT27A_Req_FG_CA_U Pry '!H11*1/100000</f>
        <v>84.01736250514287</v>
      </c>
      <c r="R16" s="500">
        <f t="shared" ref="R16:R19" si="7">L16+O16</f>
        <v>0</v>
      </c>
      <c r="S16" s="500">
        <f t="shared" si="1"/>
        <v>0</v>
      </c>
      <c r="T16" s="500">
        <f t="shared" si="2"/>
        <v>646.93369128960012</v>
      </c>
      <c r="U16" s="500">
        <f t="shared" ref="U16:U19" si="8">I16+R16</f>
        <v>0</v>
      </c>
      <c r="V16" s="500">
        <f t="shared" ref="V16:V19" si="9">J16+S16</f>
        <v>0</v>
      </c>
      <c r="W16" s="500">
        <f t="shared" ref="W16:W19" si="10">K16+T16</f>
        <v>1587.9975916123637</v>
      </c>
    </row>
    <row r="17" spans="1:23" ht="25.5" x14ac:dyDescent="0.2">
      <c r="A17" s="497">
        <v>3</v>
      </c>
      <c r="B17" s="498" t="s">
        <v>127</v>
      </c>
      <c r="C17" s="499">
        <v>0</v>
      </c>
      <c r="D17" s="499">
        <v>0</v>
      </c>
      <c r="E17" s="499">
        <f>'AT-30_Coook-cum-Helper'!E19*900*10/100000</f>
        <v>250.11</v>
      </c>
      <c r="F17" s="499">
        <v>0</v>
      </c>
      <c r="G17" s="499">
        <v>0</v>
      </c>
      <c r="H17" s="499">
        <f>'AT-30_Coook-cum-Helper'!E19*600*10/100000</f>
        <v>166.74</v>
      </c>
      <c r="I17" s="500">
        <f t="shared" si="4"/>
        <v>0</v>
      </c>
      <c r="J17" s="500">
        <f t="shared" si="5"/>
        <v>0</v>
      </c>
      <c r="K17" s="500">
        <f t="shared" si="6"/>
        <v>416.85</v>
      </c>
      <c r="L17" s="499">
        <v>0</v>
      </c>
      <c r="M17" s="499">
        <v>0</v>
      </c>
      <c r="N17" s="499">
        <f>'AT-30_Coook-cum-Helper'!I19*900*10/100000</f>
        <v>181.26</v>
      </c>
      <c r="O17" s="499">
        <v>0</v>
      </c>
      <c r="P17" s="499">
        <v>0</v>
      </c>
      <c r="Q17" s="499">
        <f>'AT-30_Coook-cum-Helper'!I19*600*10/100000</f>
        <v>120.84</v>
      </c>
      <c r="R17" s="500">
        <f t="shared" si="7"/>
        <v>0</v>
      </c>
      <c r="S17" s="500">
        <f t="shared" si="1"/>
        <v>0</v>
      </c>
      <c r="T17" s="500">
        <f t="shared" si="2"/>
        <v>302.10000000000002</v>
      </c>
      <c r="U17" s="500">
        <f t="shared" si="8"/>
        <v>0</v>
      </c>
      <c r="V17" s="500">
        <f t="shared" si="9"/>
        <v>0</v>
      </c>
      <c r="W17" s="500">
        <f t="shared" si="10"/>
        <v>718.95</v>
      </c>
    </row>
    <row r="18" spans="1:23" ht="12.6" customHeight="1" x14ac:dyDescent="0.2">
      <c r="A18" s="497">
        <v>4</v>
      </c>
      <c r="B18" s="498" t="s">
        <v>125</v>
      </c>
      <c r="C18" s="499">
        <v>0</v>
      </c>
      <c r="D18" s="499">
        <v>0</v>
      </c>
      <c r="E18" s="499">
        <f>AT27_Req_FG_CA_Pry!T19</f>
        <v>65.891070269512738</v>
      </c>
      <c r="F18" s="499">
        <v>0</v>
      </c>
      <c r="G18" s="499">
        <v>0</v>
      </c>
      <c r="H18" s="499">
        <v>0</v>
      </c>
      <c r="I18" s="500">
        <f t="shared" si="4"/>
        <v>0</v>
      </c>
      <c r="J18" s="500">
        <f t="shared" si="5"/>
        <v>0</v>
      </c>
      <c r="K18" s="500">
        <f t="shared" si="6"/>
        <v>65.891070269512738</v>
      </c>
      <c r="L18" s="499">
        <v>0</v>
      </c>
      <c r="M18" s="499">
        <v>0</v>
      </c>
      <c r="N18" s="499">
        <f>'AT27A_Req_FG_CA_U Pry '!T19</f>
        <v>50.032339371812569</v>
      </c>
      <c r="O18" s="499">
        <v>0</v>
      </c>
      <c r="P18" s="499">
        <v>0</v>
      </c>
      <c r="Q18" s="499">
        <v>0</v>
      </c>
      <c r="R18" s="500">
        <f t="shared" si="7"/>
        <v>0</v>
      </c>
      <c r="S18" s="500">
        <f t="shared" si="1"/>
        <v>0</v>
      </c>
      <c r="T18" s="500">
        <f t="shared" si="2"/>
        <v>50.032339371812569</v>
      </c>
      <c r="U18" s="500">
        <f t="shared" si="8"/>
        <v>0</v>
      </c>
      <c r="V18" s="500">
        <f t="shared" si="9"/>
        <v>0</v>
      </c>
      <c r="W18" s="500">
        <f t="shared" si="10"/>
        <v>115.92340964132531</v>
      </c>
    </row>
    <row r="19" spans="1:23" x14ac:dyDescent="0.2">
      <c r="A19" s="497">
        <v>5</v>
      </c>
      <c r="B19" s="498" t="s">
        <v>126</v>
      </c>
      <c r="C19" s="499">
        <v>0</v>
      </c>
      <c r="D19" s="499">
        <v>0</v>
      </c>
      <c r="E19" s="499">
        <f>SUM(E15:E18)*2.7%</f>
        <v>29.907623204608193</v>
      </c>
      <c r="F19" s="499">
        <v>0</v>
      </c>
      <c r="G19" s="499">
        <v>0</v>
      </c>
      <c r="H19" s="499">
        <v>0</v>
      </c>
      <c r="I19" s="500">
        <f t="shared" si="4"/>
        <v>0</v>
      </c>
      <c r="J19" s="500">
        <f t="shared" si="5"/>
        <v>0</v>
      </c>
      <c r="K19" s="500">
        <f t="shared" si="6"/>
        <v>29.907623204608193</v>
      </c>
      <c r="L19" s="499">
        <v>0</v>
      </c>
      <c r="M19" s="499">
        <v>0</v>
      </c>
      <c r="N19" s="499">
        <f>SUM(N15:N18)*2.7%</f>
        <v>22.464444994656773</v>
      </c>
      <c r="O19" s="499">
        <v>0</v>
      </c>
      <c r="P19" s="499">
        <v>0</v>
      </c>
      <c r="Q19" s="499">
        <v>0</v>
      </c>
      <c r="R19" s="500">
        <f t="shared" si="7"/>
        <v>0</v>
      </c>
      <c r="S19" s="500">
        <f t="shared" si="1"/>
        <v>0</v>
      </c>
      <c r="T19" s="500">
        <f t="shared" si="2"/>
        <v>22.464444994656773</v>
      </c>
      <c r="U19" s="500">
        <f t="shared" si="8"/>
        <v>0</v>
      </c>
      <c r="V19" s="500">
        <f t="shared" si="9"/>
        <v>0</v>
      </c>
      <c r="W19" s="500">
        <f t="shared" si="10"/>
        <v>52.372068199264966</v>
      </c>
    </row>
    <row r="20" spans="1:23" ht="12.75" customHeight="1" x14ac:dyDescent="0.2">
      <c r="A20" s="1031" t="s">
        <v>240</v>
      </c>
      <c r="B20" s="1032"/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</row>
    <row r="21" spans="1:23" x14ac:dyDescent="0.2">
      <c r="A21" s="497">
        <v>6</v>
      </c>
      <c r="B21" s="498" t="s">
        <v>128</v>
      </c>
      <c r="C21" s="499">
        <v>0</v>
      </c>
      <c r="D21" s="499">
        <v>0</v>
      </c>
      <c r="E21" s="499">
        <v>0</v>
      </c>
      <c r="F21" s="499">
        <v>0</v>
      </c>
      <c r="G21" s="499">
        <v>0</v>
      </c>
      <c r="H21" s="499">
        <v>0</v>
      </c>
      <c r="I21" s="499">
        <v>0</v>
      </c>
      <c r="J21" s="499">
        <v>0</v>
      </c>
      <c r="K21" s="499">
        <v>0</v>
      </c>
      <c r="L21" s="499">
        <v>0</v>
      </c>
      <c r="M21" s="499">
        <v>0</v>
      </c>
      <c r="N21" s="499">
        <v>0</v>
      </c>
      <c r="O21" s="499">
        <v>0</v>
      </c>
      <c r="P21" s="499">
        <v>0</v>
      </c>
      <c r="Q21" s="499">
        <v>0</v>
      </c>
      <c r="R21" s="499">
        <v>0</v>
      </c>
      <c r="S21" s="499">
        <v>0</v>
      </c>
      <c r="T21" s="499">
        <v>0</v>
      </c>
      <c r="U21" s="500">
        <f>I21+R21</f>
        <v>0</v>
      </c>
      <c r="V21" s="500">
        <f t="shared" ref="V21" si="11">J21+S21</f>
        <v>0</v>
      </c>
      <c r="W21" s="500">
        <f t="shared" ref="W21" si="12">K21+T21</f>
        <v>0</v>
      </c>
    </row>
    <row r="22" spans="1:23" x14ac:dyDescent="0.2">
      <c r="A22" s="497">
        <v>7</v>
      </c>
      <c r="B22" s="498" t="s">
        <v>129</v>
      </c>
      <c r="C22" s="499">
        <v>0</v>
      </c>
      <c r="D22" s="499">
        <v>0</v>
      </c>
      <c r="E22" s="499">
        <v>39.284999999999997</v>
      </c>
      <c r="F22" s="499">
        <v>0</v>
      </c>
      <c r="G22" s="499">
        <v>0</v>
      </c>
      <c r="H22" s="499">
        <v>4.3650000000000002</v>
      </c>
      <c r="I22" s="499">
        <v>0</v>
      </c>
      <c r="J22" s="499">
        <v>0</v>
      </c>
      <c r="K22" s="500">
        <f t="shared" ref="K22" si="13">E22+H22</f>
        <v>43.65</v>
      </c>
      <c r="L22" s="499">
        <v>0</v>
      </c>
      <c r="M22" s="499">
        <v>0</v>
      </c>
      <c r="N22" s="499">
        <v>26.01</v>
      </c>
      <c r="O22" s="499">
        <v>0</v>
      </c>
      <c r="P22" s="499">
        <v>0</v>
      </c>
      <c r="Q22" s="499">
        <v>2.89</v>
      </c>
      <c r="R22" s="500">
        <f t="shared" ref="R22" si="14">L22+O22</f>
        <v>0</v>
      </c>
      <c r="S22" s="500">
        <f t="shared" ref="S22" si="15">M22+P22</f>
        <v>0</v>
      </c>
      <c r="T22" s="500">
        <f t="shared" ref="T22" si="16">N22+Q22</f>
        <v>28.900000000000002</v>
      </c>
      <c r="U22" s="500">
        <f t="shared" ref="U22:U23" si="17">I22+R22</f>
        <v>0</v>
      </c>
      <c r="V22" s="500">
        <f t="shared" ref="V22:V23" si="18">J22+S22</f>
        <v>0</v>
      </c>
      <c r="W22" s="500">
        <f t="shared" ref="W22:W23" si="19">K22+T22</f>
        <v>72.55</v>
      </c>
    </row>
    <row r="23" spans="1:23" ht="25.5" x14ac:dyDescent="0.2">
      <c r="A23" s="497">
        <v>8</v>
      </c>
      <c r="B23" s="498" t="s">
        <v>702</v>
      </c>
      <c r="C23" s="499">
        <v>0</v>
      </c>
      <c r="D23" s="499">
        <v>0</v>
      </c>
      <c r="E23" s="499">
        <v>0</v>
      </c>
      <c r="F23" s="499">
        <v>0</v>
      </c>
      <c r="G23" s="499">
        <v>0</v>
      </c>
      <c r="H23" s="499">
        <v>0</v>
      </c>
      <c r="I23" s="499">
        <v>0</v>
      </c>
      <c r="J23" s="499">
        <v>0</v>
      </c>
      <c r="K23" s="499">
        <v>0</v>
      </c>
      <c r="L23" s="499">
        <v>0</v>
      </c>
      <c r="M23" s="499">
        <v>0</v>
      </c>
      <c r="N23" s="499">
        <v>0</v>
      </c>
      <c r="O23" s="499">
        <v>0</v>
      </c>
      <c r="P23" s="499">
        <v>0</v>
      </c>
      <c r="Q23" s="499">
        <v>0</v>
      </c>
      <c r="R23" s="499">
        <v>0</v>
      </c>
      <c r="S23" s="499">
        <v>0</v>
      </c>
      <c r="T23" s="499">
        <v>0</v>
      </c>
      <c r="U23" s="500">
        <f t="shared" si="17"/>
        <v>0</v>
      </c>
      <c r="V23" s="500">
        <f t="shared" si="18"/>
        <v>0</v>
      </c>
      <c r="W23" s="500">
        <f t="shared" si="19"/>
        <v>0</v>
      </c>
    </row>
    <row r="24" spans="1:23" x14ac:dyDescent="0.2">
      <c r="A24" s="421"/>
      <c r="B24" s="158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</row>
    <row r="25" spans="1:23" x14ac:dyDescent="0.2">
      <c r="A25" s="1029" t="s">
        <v>17</v>
      </c>
      <c r="B25" s="1030"/>
      <c r="C25" s="422">
        <f>SUM(C15:C24)</f>
        <v>0</v>
      </c>
      <c r="D25" s="422">
        <f t="shared" ref="D25:W25" si="20">SUM(D15:D24)</f>
        <v>0</v>
      </c>
      <c r="E25" s="422">
        <f t="shared" si="20"/>
        <v>1176.88237152343</v>
      </c>
      <c r="F25" s="422">
        <f t="shared" si="20"/>
        <v>0</v>
      </c>
      <c r="G25" s="422">
        <f t="shared" si="20"/>
        <v>0</v>
      </c>
      <c r="H25" s="422">
        <f t="shared" si="20"/>
        <v>370.27196303127278</v>
      </c>
      <c r="I25" s="422">
        <f t="shared" si="20"/>
        <v>0</v>
      </c>
      <c r="J25" s="422">
        <f t="shared" si="20"/>
        <v>0</v>
      </c>
      <c r="K25" s="422">
        <f t="shared" si="20"/>
        <v>1547.1543345547027</v>
      </c>
      <c r="L25" s="422">
        <f t="shared" si="20"/>
        <v>0</v>
      </c>
      <c r="M25" s="422">
        <f t="shared" si="20"/>
        <v>0</v>
      </c>
      <c r="N25" s="422">
        <f t="shared" si="20"/>
        <v>880.49092627824086</v>
      </c>
      <c r="O25" s="422">
        <f t="shared" si="20"/>
        <v>0</v>
      </c>
      <c r="P25" s="422">
        <f t="shared" si="20"/>
        <v>0</v>
      </c>
      <c r="Q25" s="422">
        <f t="shared" si="20"/>
        <v>207.74736250514286</v>
      </c>
      <c r="R25" s="422">
        <f t="shared" si="20"/>
        <v>0</v>
      </c>
      <c r="S25" s="422">
        <f t="shared" si="20"/>
        <v>0</v>
      </c>
      <c r="T25" s="422">
        <f t="shared" si="20"/>
        <v>1088.238288783384</v>
      </c>
      <c r="U25" s="422">
        <f t="shared" si="20"/>
        <v>0</v>
      </c>
      <c r="V25" s="422">
        <f t="shared" si="20"/>
        <v>0</v>
      </c>
      <c r="W25" s="422">
        <f t="shared" si="20"/>
        <v>2635.3926233380867</v>
      </c>
    </row>
    <row r="26" spans="1:23" x14ac:dyDescent="0.2">
      <c r="A26" s="423"/>
      <c r="B26" s="423"/>
    </row>
    <row r="28" spans="1:23" x14ac:dyDescent="0.2">
      <c r="B28" s="414" t="s">
        <v>11</v>
      </c>
    </row>
    <row r="36" spans="1:37" x14ac:dyDescent="0.2">
      <c r="T36" s="424"/>
      <c r="U36" s="424"/>
      <c r="V36" s="424"/>
      <c r="W36" s="424"/>
      <c r="X36" s="424"/>
      <c r="Y36" s="1019"/>
      <c r="Z36" s="1019"/>
      <c r="AA36" s="1019"/>
      <c r="AB36" s="1019"/>
      <c r="AC36" s="1019"/>
      <c r="AD36" s="1019"/>
      <c r="AE36" s="1019"/>
    </row>
    <row r="38" spans="1:37" s="175" customFormat="1" x14ac:dyDescent="0.2">
      <c r="U38" s="359" t="s">
        <v>912</v>
      </c>
    </row>
    <row r="39" spans="1:37" customFormat="1" ht="12.75" customHeight="1" x14ac:dyDescent="0.2">
      <c r="A39" s="14" t="s">
        <v>12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U39" s="359" t="s">
        <v>913</v>
      </c>
      <c r="W39" s="546"/>
      <c r="X39" s="546"/>
      <c r="Y39" s="546"/>
      <c r="Z39" s="546"/>
      <c r="AA39" s="546"/>
      <c r="AB39" s="546"/>
      <c r="AC39" s="546"/>
      <c r="AD39" s="546"/>
      <c r="AE39" s="546"/>
      <c r="AF39" s="546"/>
      <c r="AG39" s="546"/>
      <c r="AH39" s="546"/>
      <c r="AI39" s="546"/>
      <c r="AJ39" s="546"/>
      <c r="AK39" s="546"/>
    </row>
    <row r="40" spans="1:37" customForma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U40" s="359" t="s">
        <v>914</v>
      </c>
      <c r="W40" s="539"/>
      <c r="X40" s="14"/>
      <c r="Y40" s="14"/>
      <c r="Z40" s="14"/>
      <c r="AE40" s="14"/>
      <c r="AF40" s="14"/>
    </row>
    <row r="41" spans="1:37" customFormat="1" x14ac:dyDescent="0.2">
      <c r="T41" s="549" t="s">
        <v>82</v>
      </c>
    </row>
    <row r="42" spans="1:37" s="68" customFormat="1" ht="15" x14ac:dyDescent="0.25"/>
  </sheetData>
  <mergeCells count="21">
    <mergeCell ref="V9:W9"/>
    <mergeCell ref="C10:K10"/>
    <mergeCell ref="L10:T10"/>
    <mergeCell ref="U10:W11"/>
    <mergeCell ref="R11:T11"/>
    <mergeCell ref="Y36:AE36"/>
    <mergeCell ref="O1:U1"/>
    <mergeCell ref="B4:U4"/>
    <mergeCell ref="B6:U6"/>
    <mergeCell ref="A8:B8"/>
    <mergeCell ref="C11:E11"/>
    <mergeCell ref="F11:H11"/>
    <mergeCell ref="I11:K11"/>
    <mergeCell ref="L11:N11"/>
    <mergeCell ref="A10:A12"/>
    <mergeCell ref="B10:B12"/>
    <mergeCell ref="A2:W2"/>
    <mergeCell ref="A25:B25"/>
    <mergeCell ref="A20:B20"/>
    <mergeCell ref="A14:B14"/>
    <mergeCell ref="O11:Q11"/>
  </mergeCells>
  <printOptions horizontalCentered="1"/>
  <pageMargins left="0.70866141732283472" right="0.70866141732283472" top="1.41" bottom="0" header="1.28" footer="0.31496062992125984"/>
  <pageSetup paperSize="9" scale="73" orientation="landscape" r:id="rId1"/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topLeftCell="A4" zoomScale="90" zoomScaleNormal="90" zoomScaleSheetLayoutView="100" workbookViewId="0">
      <selection activeCell="F12" sqref="F12"/>
    </sheetView>
  </sheetViews>
  <sheetFormatPr defaultRowHeight="12.75" x14ac:dyDescent="0.2"/>
  <cols>
    <col min="1" max="1" width="8.28515625" customWidth="1"/>
    <col min="2" max="2" width="15.5703125" customWidth="1"/>
    <col min="3" max="3" width="15.28515625" customWidth="1"/>
    <col min="4" max="4" width="17.42578125" customWidth="1"/>
    <col min="5" max="5" width="16.140625" customWidth="1"/>
    <col min="6" max="6" width="16" customWidth="1"/>
    <col min="7" max="7" width="13.5703125" customWidth="1"/>
    <col min="8" max="8" width="15.140625" customWidth="1"/>
    <col min="9" max="9" width="12.5703125" customWidth="1"/>
    <col min="10" max="10" width="12.42578125" customWidth="1"/>
    <col min="11" max="11" width="12" customWidth="1"/>
    <col min="12" max="12" width="14.140625" customWidth="1"/>
  </cols>
  <sheetData>
    <row r="1" spans="1:12" ht="18" x14ac:dyDescent="0.35">
      <c r="A1" s="792" t="s">
        <v>0</v>
      </c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168" t="s">
        <v>883</v>
      </c>
    </row>
    <row r="2" spans="1:12" ht="21" x14ac:dyDescent="0.35">
      <c r="A2" s="791" t="s">
        <v>740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</row>
    <row r="3" spans="1:12" ht="15" x14ac:dyDescent="0.3">
      <c r="A3" s="170"/>
      <c r="B3" s="170"/>
    </row>
    <row r="4" spans="1:12" ht="18" customHeight="1" x14ac:dyDescent="0.35">
      <c r="A4" s="793" t="s">
        <v>882</v>
      </c>
      <c r="B4" s="793"/>
      <c r="C4" s="793"/>
      <c r="D4" s="793"/>
      <c r="E4" s="793"/>
      <c r="F4" s="793"/>
      <c r="G4" s="793"/>
      <c r="H4" s="793"/>
      <c r="I4" s="793"/>
      <c r="J4" s="793"/>
      <c r="K4" s="793"/>
      <c r="L4" s="793"/>
    </row>
    <row r="5" spans="1:12" x14ac:dyDescent="0.2">
      <c r="A5" s="722" t="s">
        <v>970</v>
      </c>
      <c r="B5" s="722"/>
    </row>
    <row r="6" spans="1:12" ht="15" x14ac:dyDescent="0.3">
      <c r="A6" s="171"/>
      <c r="B6" s="171"/>
      <c r="K6" s="790" t="s">
        <v>884</v>
      </c>
      <c r="L6" s="790"/>
    </row>
    <row r="7" spans="1:12" ht="15" x14ac:dyDescent="0.3">
      <c r="A7" s="794" t="s">
        <v>885</v>
      </c>
      <c r="B7" s="794"/>
      <c r="C7" s="794"/>
      <c r="D7" s="9">
        <v>238275000</v>
      </c>
      <c r="K7" s="289"/>
      <c r="L7" s="289"/>
    </row>
    <row r="8" spans="1:12" ht="15" x14ac:dyDescent="0.3">
      <c r="A8" s="794" t="s">
        <v>886</v>
      </c>
      <c r="B8" s="794"/>
      <c r="C8" s="794"/>
      <c r="D8" s="9">
        <v>23814000</v>
      </c>
      <c r="K8" s="289"/>
      <c r="L8" s="289"/>
    </row>
    <row r="9" spans="1:12" ht="15" x14ac:dyDescent="0.3">
      <c r="A9" s="171"/>
      <c r="B9" s="171"/>
      <c r="J9" s="789" t="s">
        <v>829</v>
      </c>
      <c r="K9" s="789"/>
      <c r="L9" s="789"/>
    </row>
    <row r="10" spans="1:12" ht="47.25" customHeight="1" x14ac:dyDescent="0.2">
      <c r="A10" s="782" t="s">
        <v>2</v>
      </c>
      <c r="B10" s="783" t="s">
        <v>73</v>
      </c>
      <c r="C10" s="780" t="s">
        <v>865</v>
      </c>
      <c r="D10" s="780"/>
      <c r="E10" s="780"/>
      <c r="F10" s="780"/>
      <c r="G10" s="780" t="s">
        <v>866</v>
      </c>
      <c r="H10" s="780"/>
      <c r="I10" s="780"/>
      <c r="J10" s="780"/>
      <c r="K10" s="780" t="s">
        <v>870</v>
      </c>
      <c r="L10" s="780" t="s">
        <v>867</v>
      </c>
    </row>
    <row r="11" spans="1:12" s="168" customFormat="1" ht="102" x14ac:dyDescent="0.25">
      <c r="A11" s="782"/>
      <c r="B11" s="783"/>
      <c r="C11" s="293" t="s">
        <v>871</v>
      </c>
      <c r="D11" s="287" t="s">
        <v>868</v>
      </c>
      <c r="E11" s="287" t="s">
        <v>869</v>
      </c>
      <c r="F11" s="293" t="s">
        <v>872</v>
      </c>
      <c r="G11" s="293" t="s">
        <v>871</v>
      </c>
      <c r="H11" s="287" t="s">
        <v>868</v>
      </c>
      <c r="I11" s="287" t="s">
        <v>869</v>
      </c>
      <c r="J11" s="293" t="s">
        <v>872</v>
      </c>
      <c r="K11" s="780"/>
      <c r="L11" s="780"/>
    </row>
    <row r="12" spans="1:12" s="168" customFormat="1" ht="15" x14ac:dyDescent="0.25">
      <c r="A12" s="98">
        <v>1</v>
      </c>
      <c r="B12" s="286">
        <v>2</v>
      </c>
      <c r="C12" s="288">
        <v>3</v>
      </c>
      <c r="D12" s="286">
        <v>4</v>
      </c>
      <c r="E12" s="286">
        <v>5</v>
      </c>
      <c r="F12" s="288">
        <v>6</v>
      </c>
      <c r="G12" s="286">
        <v>7</v>
      </c>
      <c r="H12" s="286">
        <v>8</v>
      </c>
      <c r="I12" s="288">
        <v>9</v>
      </c>
      <c r="J12" s="286">
        <v>10</v>
      </c>
      <c r="K12" s="286">
        <v>11</v>
      </c>
      <c r="L12" s="288">
        <v>12</v>
      </c>
    </row>
    <row r="13" spans="1:12" x14ac:dyDescent="0.2">
      <c r="A13" s="8">
        <v>1</v>
      </c>
      <c r="B13" s="238" t="s">
        <v>873</v>
      </c>
      <c r="C13" s="621">
        <v>0</v>
      </c>
      <c r="D13" s="430">
        <v>0</v>
      </c>
      <c r="E13" s="430">
        <v>0</v>
      </c>
      <c r="F13" s="430">
        <v>0</v>
      </c>
      <c r="G13" s="430">
        <v>0</v>
      </c>
      <c r="H13" s="430">
        <v>0</v>
      </c>
      <c r="I13" s="430">
        <v>0</v>
      </c>
      <c r="J13" s="430">
        <v>0</v>
      </c>
      <c r="K13" s="430">
        <v>0</v>
      </c>
      <c r="L13" s="786" t="s">
        <v>969</v>
      </c>
    </row>
    <row r="14" spans="1:12" x14ac:dyDescent="0.2">
      <c r="A14" s="8">
        <v>2</v>
      </c>
      <c r="B14" s="18" t="s">
        <v>874</v>
      </c>
      <c r="C14" s="621">
        <v>20188000</v>
      </c>
      <c r="D14" s="430">
        <v>0</v>
      </c>
      <c r="E14" s="430">
        <v>0</v>
      </c>
      <c r="F14" s="352">
        <f t="shared" ref="F14:F21" si="0">SUM(D14:E14)</f>
        <v>0</v>
      </c>
      <c r="G14" s="430">
        <v>43655000</v>
      </c>
      <c r="H14" s="430">
        <v>0</v>
      </c>
      <c r="I14" s="430">
        <v>0</v>
      </c>
      <c r="J14" s="522">
        <f t="shared" ref="J14:J21" si="1">SUM(H14:I14)</f>
        <v>0</v>
      </c>
      <c r="K14" s="430">
        <f t="shared" ref="K14:K21" si="2">F14+J14</f>
        <v>0</v>
      </c>
      <c r="L14" s="787"/>
    </row>
    <row r="15" spans="1:12" x14ac:dyDescent="0.2">
      <c r="A15" s="8">
        <v>3</v>
      </c>
      <c r="B15" s="18" t="s">
        <v>875</v>
      </c>
      <c r="C15" s="621">
        <v>0</v>
      </c>
      <c r="D15" s="430">
        <v>16600500</v>
      </c>
      <c r="E15" s="430">
        <v>4981500</v>
      </c>
      <c r="F15" s="352">
        <f>SUM(D15:E15)</f>
        <v>21582000</v>
      </c>
      <c r="G15" s="430">
        <v>0</v>
      </c>
      <c r="H15" s="329">
        <v>43183775</v>
      </c>
      <c r="I15" s="430">
        <v>0</v>
      </c>
      <c r="J15" s="522">
        <f>SUM(H15:I15)</f>
        <v>43183775</v>
      </c>
      <c r="K15" s="430">
        <f t="shared" si="2"/>
        <v>64765775</v>
      </c>
      <c r="L15" s="787"/>
    </row>
    <row r="16" spans="1:12" x14ac:dyDescent="0.2">
      <c r="A16" s="8">
        <v>4</v>
      </c>
      <c r="B16" s="18" t="s">
        <v>876</v>
      </c>
      <c r="C16" s="621">
        <v>0</v>
      </c>
      <c r="D16" s="430">
        <v>0</v>
      </c>
      <c r="E16" s="430">
        <v>0</v>
      </c>
      <c r="F16" s="430">
        <v>0</v>
      </c>
      <c r="G16" s="430">
        <v>0</v>
      </c>
      <c r="H16" s="430">
        <v>0</v>
      </c>
      <c r="I16" s="430">
        <v>0</v>
      </c>
      <c r="J16" s="430">
        <v>0</v>
      </c>
      <c r="K16" s="430">
        <v>0</v>
      </c>
      <c r="L16" s="787"/>
    </row>
    <row r="17" spans="1:12" x14ac:dyDescent="0.2">
      <c r="A17" s="8">
        <v>5</v>
      </c>
      <c r="B17" s="18" t="s">
        <v>877</v>
      </c>
      <c r="C17" s="621">
        <v>0</v>
      </c>
      <c r="D17" s="430">
        <v>0</v>
      </c>
      <c r="E17" s="430">
        <v>0</v>
      </c>
      <c r="F17" s="430">
        <v>0</v>
      </c>
      <c r="G17" s="430">
        <v>0</v>
      </c>
      <c r="H17" s="430">
        <v>0</v>
      </c>
      <c r="I17" s="430">
        <v>0</v>
      </c>
      <c r="J17" s="430">
        <v>0</v>
      </c>
      <c r="K17" s="430">
        <v>0</v>
      </c>
      <c r="L17" s="787"/>
    </row>
    <row r="18" spans="1:12" x14ac:dyDescent="0.2">
      <c r="A18" s="8">
        <v>6</v>
      </c>
      <c r="B18" s="18" t="s">
        <v>878</v>
      </c>
      <c r="C18" s="622">
        <v>12928000</v>
      </c>
      <c r="D18" s="430">
        <v>11067000</v>
      </c>
      <c r="E18" s="430">
        <v>3402000</v>
      </c>
      <c r="F18" s="352">
        <f t="shared" si="0"/>
        <v>14469000</v>
      </c>
      <c r="G18" s="430">
        <v>47007000</v>
      </c>
      <c r="H18" s="329">
        <v>2866590</v>
      </c>
      <c r="I18" s="430">
        <v>0</v>
      </c>
      <c r="J18" s="522">
        <f t="shared" si="1"/>
        <v>2866590</v>
      </c>
      <c r="K18" s="430">
        <f t="shared" si="2"/>
        <v>17335590</v>
      </c>
      <c r="L18" s="787"/>
    </row>
    <row r="19" spans="1:12" x14ac:dyDescent="0.2">
      <c r="A19" s="8">
        <v>7</v>
      </c>
      <c r="B19" s="18" t="s">
        <v>879</v>
      </c>
      <c r="C19" s="621">
        <v>0</v>
      </c>
      <c r="D19" s="430">
        <v>0</v>
      </c>
      <c r="E19" s="430">
        <v>0</v>
      </c>
      <c r="F19" s="430">
        <v>0</v>
      </c>
      <c r="G19" s="430">
        <v>0</v>
      </c>
      <c r="H19" s="430">
        <v>0</v>
      </c>
      <c r="I19" s="430">
        <v>0</v>
      </c>
      <c r="J19" s="430">
        <v>0</v>
      </c>
      <c r="K19" s="430">
        <v>0</v>
      </c>
      <c r="L19" s="787"/>
    </row>
    <row r="20" spans="1:12" x14ac:dyDescent="0.2">
      <c r="A20" s="8">
        <v>8</v>
      </c>
      <c r="B20" s="18" t="s">
        <v>880</v>
      </c>
      <c r="C20" s="621">
        <v>0</v>
      </c>
      <c r="D20" s="430">
        <v>0</v>
      </c>
      <c r="E20" s="430">
        <v>0</v>
      </c>
      <c r="F20" s="430">
        <v>0</v>
      </c>
      <c r="G20" s="430">
        <v>0</v>
      </c>
      <c r="H20" s="430">
        <v>0</v>
      </c>
      <c r="I20" s="430">
        <v>0</v>
      </c>
      <c r="J20" s="430">
        <v>0</v>
      </c>
      <c r="K20" s="430">
        <v>0</v>
      </c>
      <c r="L20" s="787"/>
    </row>
    <row r="21" spans="1:12" x14ac:dyDescent="0.2">
      <c r="A21" s="8">
        <v>9</v>
      </c>
      <c r="B21" s="18" t="s">
        <v>881</v>
      </c>
      <c r="C21" s="622">
        <v>29364000</v>
      </c>
      <c r="D21" s="430">
        <v>16729020</v>
      </c>
      <c r="E21" s="430">
        <v>4996980</v>
      </c>
      <c r="F21" s="352">
        <f t="shared" si="0"/>
        <v>21726000</v>
      </c>
      <c r="G21" s="430">
        <v>69782000</v>
      </c>
      <c r="H21" s="329">
        <v>36312057</v>
      </c>
      <c r="I21" s="430">
        <v>0</v>
      </c>
      <c r="J21" s="522">
        <f t="shared" si="1"/>
        <v>36312057</v>
      </c>
      <c r="K21" s="430">
        <f t="shared" si="2"/>
        <v>58038057</v>
      </c>
      <c r="L21" s="788"/>
    </row>
    <row r="22" spans="1:12" x14ac:dyDescent="0.2">
      <c r="A22" s="283" t="s">
        <v>17</v>
      </c>
      <c r="B22" s="9"/>
      <c r="C22" s="352">
        <f>SUM(C13:C21)</f>
        <v>62480000</v>
      </c>
      <c r="D22" s="352">
        <f t="shared" ref="D22:L22" si="3">SUM(D13:D21)</f>
        <v>44396520</v>
      </c>
      <c r="E22" s="352">
        <f t="shared" si="3"/>
        <v>13380480</v>
      </c>
      <c r="F22" s="352">
        <f t="shared" si="3"/>
        <v>57777000</v>
      </c>
      <c r="G22" s="352">
        <f t="shared" si="3"/>
        <v>160444000</v>
      </c>
      <c r="H22" s="352">
        <f t="shared" si="3"/>
        <v>82362422</v>
      </c>
      <c r="I22" s="352">
        <f t="shared" si="3"/>
        <v>0</v>
      </c>
      <c r="J22" s="352">
        <f t="shared" si="3"/>
        <v>82362422</v>
      </c>
      <c r="K22" s="352">
        <f t="shared" si="3"/>
        <v>140139422</v>
      </c>
      <c r="L22" s="352">
        <f t="shared" si="3"/>
        <v>0</v>
      </c>
    </row>
    <row r="23" spans="1:12" x14ac:dyDescent="0.2">
      <c r="C23" s="610">
        <f>F22+J22</f>
        <v>140139422</v>
      </c>
      <c r="D23">
        <f>C22-C23</f>
        <v>-77659422</v>
      </c>
    </row>
    <row r="24" spans="1:12" x14ac:dyDescent="0.2">
      <c r="A24" s="784" t="s">
        <v>887</v>
      </c>
      <c r="B24" s="784"/>
      <c r="C24" s="784"/>
      <c r="D24" s="784"/>
      <c r="E24" s="784"/>
      <c r="F24" s="784"/>
      <c r="G24" s="784"/>
      <c r="H24" s="784"/>
      <c r="I24" s="784"/>
      <c r="J24" s="784"/>
    </row>
    <row r="25" spans="1:12" ht="15" customHeight="1" x14ac:dyDescent="0.2">
      <c r="A25" s="784" t="s">
        <v>888</v>
      </c>
      <c r="B25" s="784"/>
      <c r="C25" s="784"/>
      <c r="D25" s="784"/>
      <c r="E25" s="290"/>
      <c r="F25" s="290"/>
      <c r="G25" s="290"/>
      <c r="H25" s="290"/>
      <c r="I25" s="290"/>
      <c r="J25" s="290"/>
    </row>
    <row r="26" spans="1:12" ht="15" customHeight="1" x14ac:dyDescent="0.2">
      <c r="A26" s="291"/>
      <c r="B26" s="291"/>
      <c r="C26" s="291"/>
      <c r="D26" s="291"/>
      <c r="E26" s="290"/>
      <c r="F26" s="290"/>
      <c r="G26" s="290"/>
      <c r="H26" s="290"/>
      <c r="I26" s="290"/>
      <c r="J26" s="290"/>
    </row>
    <row r="27" spans="1:12" ht="15" customHeight="1" x14ac:dyDescent="0.25">
      <c r="A27" s="292" t="s">
        <v>889</v>
      </c>
      <c r="B27" s="207"/>
      <c r="C27" s="207"/>
      <c r="D27" s="207"/>
      <c r="E27" s="207"/>
      <c r="F27" s="207"/>
      <c r="G27" s="207"/>
      <c r="H27" s="207"/>
      <c r="I27" s="207"/>
      <c r="J27" s="207"/>
    </row>
    <row r="28" spans="1:12" ht="15" customHeight="1" x14ac:dyDescent="0.2">
      <c r="A28" s="785" t="s">
        <v>890</v>
      </c>
      <c r="B28" s="785"/>
      <c r="C28" s="785"/>
      <c r="D28" s="785"/>
      <c r="E28" s="785"/>
      <c r="F28" s="785"/>
      <c r="G28" s="785"/>
      <c r="H28" s="785"/>
      <c r="I28" s="785"/>
      <c r="J28" s="785"/>
    </row>
    <row r="29" spans="1:12" ht="15" customHeight="1" x14ac:dyDescent="0.25">
      <c r="A29" s="781" t="s">
        <v>891</v>
      </c>
      <c r="B29" s="781"/>
      <c r="C29" s="781"/>
      <c r="D29" s="781"/>
      <c r="E29" s="781"/>
      <c r="F29" s="781"/>
      <c r="G29" s="781"/>
      <c r="H29" s="781"/>
      <c r="I29" s="781"/>
      <c r="J29" s="781"/>
    </row>
    <row r="30" spans="1:12" ht="15" customHeight="1" x14ac:dyDescent="0.2">
      <c r="A30" s="781" t="s">
        <v>892</v>
      </c>
      <c r="B30" s="781"/>
      <c r="C30" s="781"/>
      <c r="D30" s="781"/>
      <c r="E30" s="781"/>
      <c r="F30" s="781"/>
      <c r="G30" s="781"/>
      <c r="H30" s="781"/>
      <c r="I30" s="781"/>
      <c r="J30" s="781"/>
    </row>
    <row r="31" spans="1:12" ht="15" customHeight="1" x14ac:dyDescent="0.25">
      <c r="A31" s="781" t="s">
        <v>893</v>
      </c>
      <c r="B31" s="781"/>
      <c r="C31" s="781"/>
      <c r="D31" s="781"/>
      <c r="E31" s="781"/>
      <c r="F31" s="781"/>
      <c r="G31" s="781"/>
      <c r="H31" s="781"/>
      <c r="I31" s="781"/>
      <c r="J31" s="781"/>
    </row>
    <row r="32" spans="1:12" ht="15" customHeight="1" x14ac:dyDescent="0.25">
      <c r="A32" s="781" t="s">
        <v>894</v>
      </c>
      <c r="B32" s="781"/>
      <c r="C32" s="781"/>
      <c r="D32" s="781"/>
      <c r="E32" s="781"/>
      <c r="F32" s="781"/>
      <c r="G32" s="781"/>
      <c r="H32" s="781"/>
      <c r="I32" s="781"/>
      <c r="J32" s="781"/>
    </row>
    <row r="33" spans="1:30" ht="12.75" customHeight="1" x14ac:dyDescent="0.2">
      <c r="A33" s="452"/>
      <c r="B33" s="452"/>
      <c r="C33" s="452"/>
      <c r="D33" s="452"/>
      <c r="E33" s="452"/>
      <c r="F33" s="452"/>
      <c r="G33" s="452"/>
      <c r="H33" s="452"/>
      <c r="K33" s="359" t="s">
        <v>912</v>
      </c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6"/>
      <c r="Y33" s="456"/>
    </row>
    <row r="34" spans="1:30" ht="12.75" customHeight="1" x14ac:dyDescent="0.2">
      <c r="A34" s="14" t="s">
        <v>12</v>
      </c>
      <c r="B34" s="452"/>
      <c r="C34" s="452"/>
      <c r="D34" s="452"/>
      <c r="E34" s="452"/>
      <c r="F34" s="452"/>
      <c r="G34" s="452"/>
      <c r="H34" s="452"/>
      <c r="K34" s="359" t="s">
        <v>913</v>
      </c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</row>
    <row r="35" spans="1:30" x14ac:dyDescent="0.2">
      <c r="A35" s="14"/>
      <c r="B35" s="14"/>
      <c r="C35" s="14"/>
      <c r="D35" s="14"/>
      <c r="E35" s="14"/>
      <c r="F35" s="14"/>
      <c r="G35" s="14"/>
      <c r="H35" s="14"/>
      <c r="K35" s="359" t="s">
        <v>914</v>
      </c>
      <c r="M35" s="449"/>
      <c r="N35" s="449"/>
      <c r="O35" s="449"/>
      <c r="P35" s="14"/>
      <c r="Q35" s="14"/>
      <c r="R35" s="14"/>
      <c r="S35" s="14"/>
      <c r="X35" s="14"/>
      <c r="Y35" s="14"/>
    </row>
    <row r="36" spans="1:30" x14ac:dyDescent="0.2">
      <c r="J36" s="457" t="s">
        <v>82</v>
      </c>
    </row>
    <row r="37" spans="1:30" s="159" customFormat="1" x14ac:dyDescent="0.2"/>
    <row r="38" spans="1:30" s="159" customFormat="1" x14ac:dyDescent="0.2"/>
    <row r="39" spans="1:30" s="159" customFormat="1" x14ac:dyDescent="0.2"/>
    <row r="40" spans="1:30" s="159" customFormat="1" x14ac:dyDescent="0.2"/>
    <row r="41" spans="1:30" s="159" customFormat="1" x14ac:dyDescent="0.2"/>
    <row r="42" spans="1:30" s="159" customFormat="1" x14ac:dyDescent="0.2"/>
    <row r="43" spans="1:30" s="159" customFormat="1" x14ac:dyDescent="0.2"/>
    <row r="44" spans="1:30" s="159" customFormat="1" x14ac:dyDescent="0.2"/>
    <row r="45" spans="1:30" s="159" customFormat="1" x14ac:dyDescent="0.2"/>
  </sheetData>
  <mergeCells count="22">
    <mergeCell ref="J9:L9"/>
    <mergeCell ref="K6:L6"/>
    <mergeCell ref="A2:L2"/>
    <mergeCell ref="A1:K1"/>
    <mergeCell ref="A4:L4"/>
    <mergeCell ref="A7:C7"/>
    <mergeCell ref="A8:C8"/>
    <mergeCell ref="A5:B5"/>
    <mergeCell ref="K10:K11"/>
    <mergeCell ref="L10:L11"/>
    <mergeCell ref="A30:J30"/>
    <mergeCell ref="A31:J31"/>
    <mergeCell ref="A32:J32"/>
    <mergeCell ref="A10:A11"/>
    <mergeCell ref="B10:B11"/>
    <mergeCell ref="A24:J24"/>
    <mergeCell ref="A25:D25"/>
    <mergeCell ref="A28:J28"/>
    <mergeCell ref="A29:J29"/>
    <mergeCell ref="C10:F10"/>
    <mergeCell ref="G10:J10"/>
    <mergeCell ref="L13:L21"/>
  </mergeCells>
  <printOptions horizontalCentered="1"/>
  <pageMargins left="0.70866141732283472" right="0.70866141732283472" top="1.04" bottom="0" header="0.6" footer="0.31496062992125984"/>
  <pageSetup paperSize="9" scale="7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zoomScaleNormal="100" zoomScaleSheetLayoutView="115" workbookViewId="0"/>
  </sheetViews>
  <sheetFormatPr defaultColWidth="9.140625" defaultRowHeight="12.75" x14ac:dyDescent="0.2"/>
  <cols>
    <col min="1" max="1" width="7.42578125" style="150" customWidth="1"/>
    <col min="2" max="2" width="17.140625" style="150" customWidth="1"/>
    <col min="3" max="3" width="11" style="150" customWidth="1"/>
    <col min="4" max="4" width="10" style="150" customWidth="1"/>
    <col min="5" max="5" width="11.85546875" style="150" customWidth="1"/>
    <col min="6" max="6" width="12.140625" style="150" customWidth="1"/>
    <col min="7" max="7" width="13.28515625" style="150" customWidth="1"/>
    <col min="8" max="8" width="14.5703125" style="150" customWidth="1"/>
    <col min="9" max="9" width="12.7109375" style="150" customWidth="1"/>
    <col min="10" max="10" width="14" style="150" customWidth="1"/>
    <col min="11" max="11" width="10.85546875" style="150" customWidth="1"/>
    <col min="12" max="12" width="11.5703125" style="150" customWidth="1"/>
    <col min="13" max="16384" width="9.140625" style="150"/>
  </cols>
  <sheetData>
    <row r="1" spans="1:16" s="81" customFormat="1" x14ac:dyDescent="0.2">
      <c r="E1" s="1037"/>
      <c r="F1" s="1037"/>
      <c r="G1" s="1037"/>
      <c r="H1" s="1037"/>
      <c r="I1" s="1037"/>
      <c r="J1" s="263" t="s">
        <v>668</v>
      </c>
    </row>
    <row r="2" spans="1:16" s="81" customFormat="1" ht="15" x14ac:dyDescent="0.2">
      <c r="A2" s="1038" t="s">
        <v>0</v>
      </c>
      <c r="B2" s="1038"/>
      <c r="C2" s="1038"/>
      <c r="D2" s="1038"/>
      <c r="E2" s="1038"/>
      <c r="F2" s="1038"/>
      <c r="G2" s="1038"/>
      <c r="H2" s="1038"/>
      <c r="I2" s="1038"/>
      <c r="J2" s="1038"/>
    </row>
    <row r="3" spans="1:16" s="81" customFormat="1" ht="20.25" x14ac:dyDescent="0.3">
      <c r="A3" s="775" t="s">
        <v>740</v>
      </c>
      <c r="B3" s="775"/>
      <c r="C3" s="775"/>
      <c r="D3" s="775"/>
      <c r="E3" s="775"/>
      <c r="F3" s="775"/>
      <c r="G3" s="775"/>
      <c r="H3" s="775"/>
      <c r="I3" s="775"/>
      <c r="J3" s="775"/>
    </row>
    <row r="4" spans="1:16" s="81" customFormat="1" ht="14.25" customHeight="1" x14ac:dyDescent="0.2"/>
    <row r="5" spans="1:16" ht="19.5" customHeight="1" x14ac:dyDescent="0.25">
      <c r="A5" s="1039" t="s">
        <v>817</v>
      </c>
      <c r="B5" s="1039"/>
      <c r="C5" s="1039"/>
      <c r="D5" s="1039"/>
      <c r="E5" s="1039"/>
      <c r="F5" s="1039"/>
      <c r="G5" s="1039"/>
      <c r="H5" s="1039"/>
      <c r="I5" s="1039"/>
      <c r="J5" s="1039"/>
      <c r="K5" s="1039"/>
      <c r="L5" s="1039"/>
    </row>
    <row r="6" spans="1:16" ht="13.5" customHeight="1" x14ac:dyDescent="0.2">
      <c r="A6" s="264"/>
      <c r="B6" s="264"/>
      <c r="C6" s="264"/>
      <c r="D6" s="264"/>
      <c r="E6" s="264"/>
      <c r="F6" s="264"/>
      <c r="G6" s="264"/>
      <c r="H6" s="264"/>
      <c r="I6" s="264"/>
      <c r="J6" s="264"/>
    </row>
    <row r="7" spans="1:16" ht="0.75" customHeight="1" x14ac:dyDescent="0.2"/>
    <row r="8" spans="1:16" x14ac:dyDescent="0.2">
      <c r="A8" s="1023" t="s">
        <v>970</v>
      </c>
      <c r="B8" s="1023"/>
      <c r="C8" s="265"/>
      <c r="H8" s="1040"/>
      <c r="I8" s="1040"/>
      <c r="J8" s="1040"/>
      <c r="K8" s="1040"/>
      <c r="L8" s="1040"/>
    </row>
    <row r="9" spans="1:16" ht="18" customHeight="1" x14ac:dyDescent="0.2">
      <c r="A9" s="912" t="s">
        <v>2</v>
      </c>
      <c r="B9" s="912" t="s">
        <v>34</v>
      </c>
      <c r="C9" s="1036" t="s">
        <v>669</v>
      </c>
      <c r="D9" s="1036"/>
      <c r="E9" s="1036" t="s">
        <v>124</v>
      </c>
      <c r="F9" s="1036"/>
      <c r="G9" s="1036" t="s">
        <v>670</v>
      </c>
      <c r="H9" s="1036"/>
      <c r="I9" s="1036" t="s">
        <v>125</v>
      </c>
      <c r="J9" s="1036"/>
      <c r="K9" s="1036" t="s">
        <v>126</v>
      </c>
      <c r="L9" s="1036"/>
      <c r="O9" s="266"/>
      <c r="P9" s="267"/>
    </row>
    <row r="10" spans="1:16" ht="44.25" customHeight="1" x14ac:dyDescent="0.2">
      <c r="A10" s="912"/>
      <c r="B10" s="912"/>
      <c r="C10" s="86" t="s">
        <v>671</v>
      </c>
      <c r="D10" s="86" t="s">
        <v>672</v>
      </c>
      <c r="E10" s="86" t="s">
        <v>673</v>
      </c>
      <c r="F10" s="86" t="s">
        <v>674</v>
      </c>
      <c r="G10" s="86" t="s">
        <v>673</v>
      </c>
      <c r="H10" s="86" t="s">
        <v>674</v>
      </c>
      <c r="I10" s="86" t="s">
        <v>671</v>
      </c>
      <c r="J10" s="86" t="s">
        <v>672</v>
      </c>
      <c r="K10" s="86" t="s">
        <v>671</v>
      </c>
      <c r="L10" s="86" t="s">
        <v>672</v>
      </c>
    </row>
    <row r="11" spans="1:16" x14ac:dyDescent="0.2">
      <c r="A11" s="86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6">
        <v>11</v>
      </c>
      <c r="L11" s="86">
        <v>12</v>
      </c>
    </row>
    <row r="12" spans="1:16" ht="14.25" x14ac:dyDescent="0.2">
      <c r="A12" s="111">
        <v>1</v>
      </c>
      <c r="B12" s="238" t="s">
        <v>900</v>
      </c>
      <c r="C12" s="413" t="s">
        <v>926</v>
      </c>
      <c r="D12" s="413" t="s">
        <v>926</v>
      </c>
      <c r="E12" s="413" t="s">
        <v>926</v>
      </c>
      <c r="F12" s="413" t="s">
        <v>926</v>
      </c>
      <c r="G12" s="413" t="s">
        <v>926</v>
      </c>
      <c r="H12" s="413" t="s">
        <v>926</v>
      </c>
      <c r="I12" s="413" t="s">
        <v>926</v>
      </c>
      <c r="J12" s="413" t="s">
        <v>926</v>
      </c>
      <c r="K12" s="413" t="s">
        <v>926</v>
      </c>
      <c r="L12" s="413" t="s">
        <v>926</v>
      </c>
    </row>
    <row r="13" spans="1:16" ht="14.25" x14ac:dyDescent="0.2">
      <c r="A13" s="111">
        <v>2</v>
      </c>
      <c r="B13" s="238" t="s">
        <v>901</v>
      </c>
      <c r="C13" s="413" t="s">
        <v>926</v>
      </c>
      <c r="D13" s="413" t="s">
        <v>926</v>
      </c>
      <c r="E13" s="413" t="s">
        <v>926</v>
      </c>
      <c r="F13" s="413" t="s">
        <v>926</v>
      </c>
      <c r="G13" s="413" t="s">
        <v>926</v>
      </c>
      <c r="H13" s="413" t="s">
        <v>926</v>
      </c>
      <c r="I13" s="413" t="s">
        <v>926</v>
      </c>
      <c r="J13" s="413" t="s">
        <v>926</v>
      </c>
      <c r="K13" s="413" t="s">
        <v>926</v>
      </c>
      <c r="L13" s="413" t="s">
        <v>926</v>
      </c>
    </row>
    <row r="14" spans="1:16" ht="14.25" x14ac:dyDescent="0.2">
      <c r="A14" s="111">
        <v>3</v>
      </c>
      <c r="B14" s="238" t="s">
        <v>902</v>
      </c>
      <c r="C14" s="413" t="s">
        <v>926</v>
      </c>
      <c r="D14" s="413" t="s">
        <v>926</v>
      </c>
      <c r="E14" s="413" t="s">
        <v>926</v>
      </c>
      <c r="F14" s="413" t="s">
        <v>926</v>
      </c>
      <c r="G14" s="413" t="s">
        <v>926</v>
      </c>
      <c r="H14" s="413" t="s">
        <v>926</v>
      </c>
      <c r="I14" s="413" t="s">
        <v>926</v>
      </c>
      <c r="J14" s="413" t="s">
        <v>926</v>
      </c>
      <c r="K14" s="413" t="s">
        <v>926</v>
      </c>
      <c r="L14" s="413" t="s">
        <v>926</v>
      </c>
    </row>
    <row r="15" spans="1:16" ht="14.25" x14ac:dyDescent="0.2">
      <c r="A15" s="111">
        <v>4</v>
      </c>
      <c r="B15" s="238" t="s">
        <v>903</v>
      </c>
      <c r="C15" s="413" t="s">
        <v>926</v>
      </c>
      <c r="D15" s="413" t="s">
        <v>926</v>
      </c>
      <c r="E15" s="413" t="s">
        <v>926</v>
      </c>
      <c r="F15" s="413" t="s">
        <v>926</v>
      </c>
      <c r="G15" s="413" t="s">
        <v>926</v>
      </c>
      <c r="H15" s="413" t="s">
        <v>926</v>
      </c>
      <c r="I15" s="413" t="s">
        <v>926</v>
      </c>
      <c r="J15" s="413" t="s">
        <v>926</v>
      </c>
      <c r="K15" s="413" t="s">
        <v>926</v>
      </c>
      <c r="L15" s="413" t="s">
        <v>926</v>
      </c>
    </row>
    <row r="16" spans="1:16" ht="14.25" x14ac:dyDescent="0.2">
      <c r="A16" s="111">
        <v>5</v>
      </c>
      <c r="B16" s="238" t="s">
        <v>904</v>
      </c>
      <c r="C16" s="413" t="s">
        <v>926</v>
      </c>
      <c r="D16" s="413" t="s">
        <v>926</v>
      </c>
      <c r="E16" s="413" t="s">
        <v>926</v>
      </c>
      <c r="F16" s="413" t="s">
        <v>926</v>
      </c>
      <c r="G16" s="413" t="s">
        <v>926</v>
      </c>
      <c r="H16" s="413" t="s">
        <v>926</v>
      </c>
      <c r="I16" s="413" t="s">
        <v>926</v>
      </c>
      <c r="J16" s="413" t="s">
        <v>926</v>
      </c>
      <c r="K16" s="413" t="s">
        <v>926</v>
      </c>
      <c r="L16" s="413" t="s">
        <v>926</v>
      </c>
    </row>
    <row r="17" spans="1:27" ht="14.25" x14ac:dyDescent="0.2">
      <c r="A17" s="111">
        <v>6</v>
      </c>
      <c r="B17" s="238" t="s">
        <v>905</v>
      </c>
      <c r="C17" s="413" t="s">
        <v>926</v>
      </c>
      <c r="D17" s="413" t="s">
        <v>926</v>
      </c>
      <c r="E17" s="413" t="s">
        <v>926</v>
      </c>
      <c r="F17" s="413" t="s">
        <v>926</v>
      </c>
      <c r="G17" s="413" t="s">
        <v>926</v>
      </c>
      <c r="H17" s="413" t="s">
        <v>926</v>
      </c>
      <c r="I17" s="413" t="s">
        <v>926</v>
      </c>
      <c r="J17" s="413" t="s">
        <v>926</v>
      </c>
      <c r="K17" s="413" t="s">
        <v>926</v>
      </c>
      <c r="L17" s="413" t="s">
        <v>926</v>
      </c>
    </row>
    <row r="18" spans="1:27" ht="14.25" x14ac:dyDescent="0.2">
      <c r="A18" s="111">
        <v>7</v>
      </c>
      <c r="B18" s="238" t="s">
        <v>907</v>
      </c>
      <c r="C18" s="413" t="s">
        <v>926</v>
      </c>
      <c r="D18" s="413" t="s">
        <v>926</v>
      </c>
      <c r="E18" s="413" t="s">
        <v>926</v>
      </c>
      <c r="F18" s="413" t="s">
        <v>926</v>
      </c>
      <c r="G18" s="413" t="s">
        <v>926</v>
      </c>
      <c r="H18" s="413" t="s">
        <v>926</v>
      </c>
      <c r="I18" s="413" t="s">
        <v>926</v>
      </c>
      <c r="J18" s="413" t="s">
        <v>926</v>
      </c>
      <c r="K18" s="413" t="s">
        <v>926</v>
      </c>
      <c r="L18" s="413" t="s">
        <v>926</v>
      </c>
    </row>
    <row r="19" spans="1:27" ht="14.25" x14ac:dyDescent="0.2">
      <c r="A19" s="111">
        <v>8</v>
      </c>
      <c r="B19" s="238" t="s">
        <v>906</v>
      </c>
      <c r="C19" s="413" t="s">
        <v>926</v>
      </c>
      <c r="D19" s="413" t="s">
        <v>926</v>
      </c>
      <c r="E19" s="413" t="s">
        <v>926</v>
      </c>
      <c r="F19" s="413" t="s">
        <v>926</v>
      </c>
      <c r="G19" s="413" t="s">
        <v>926</v>
      </c>
      <c r="H19" s="413" t="s">
        <v>926</v>
      </c>
      <c r="I19" s="413" t="s">
        <v>926</v>
      </c>
      <c r="J19" s="413" t="s">
        <v>926</v>
      </c>
      <c r="K19" s="413" t="s">
        <v>926</v>
      </c>
      <c r="L19" s="413" t="s">
        <v>926</v>
      </c>
    </row>
    <row r="20" spans="1:27" ht="15" x14ac:dyDescent="0.25">
      <c r="A20" s="249" t="s">
        <v>17</v>
      </c>
      <c r="B20" s="100"/>
      <c r="C20" s="413" t="s">
        <v>926</v>
      </c>
      <c r="D20" s="413" t="s">
        <v>926</v>
      </c>
      <c r="E20" s="413" t="s">
        <v>926</v>
      </c>
      <c r="F20" s="413" t="s">
        <v>926</v>
      </c>
      <c r="G20" s="413" t="s">
        <v>926</v>
      </c>
      <c r="H20" s="413" t="s">
        <v>926</v>
      </c>
      <c r="I20" s="413" t="s">
        <v>926</v>
      </c>
      <c r="J20" s="413" t="s">
        <v>926</v>
      </c>
      <c r="K20" s="413" t="s">
        <v>926</v>
      </c>
      <c r="L20" s="413" t="s">
        <v>926</v>
      </c>
    </row>
    <row r="21" spans="1:27" s="556" customFormat="1" ht="15" x14ac:dyDescent="0.25">
      <c r="A21" s="586"/>
      <c r="B21" s="102"/>
      <c r="C21" s="587"/>
      <c r="D21" s="587"/>
      <c r="E21" s="587"/>
      <c r="F21" s="587"/>
      <c r="G21" s="587"/>
      <c r="H21" s="587"/>
      <c r="I21" s="587"/>
      <c r="J21" s="587"/>
      <c r="K21" s="587"/>
      <c r="L21" s="587"/>
    </row>
    <row r="22" spans="1:27" s="556" customFormat="1" ht="15" x14ac:dyDescent="0.25">
      <c r="A22" s="586"/>
      <c r="B22" s="102"/>
      <c r="C22" s="587"/>
      <c r="D22" s="587"/>
      <c r="E22" s="587"/>
      <c r="F22" s="587"/>
      <c r="G22" s="587"/>
      <c r="H22" s="587"/>
      <c r="I22" s="587"/>
      <c r="J22" s="587"/>
      <c r="K22" s="587"/>
      <c r="L22" s="587"/>
    </row>
    <row r="23" spans="1:27" s="556" customFormat="1" ht="15" x14ac:dyDescent="0.25">
      <c r="A23" s="586"/>
      <c r="B23" s="102"/>
      <c r="C23" s="587"/>
      <c r="D23" s="587"/>
      <c r="E23" s="587"/>
      <c r="F23" s="587"/>
      <c r="G23" s="587"/>
      <c r="H23" s="587"/>
      <c r="I23" s="587"/>
      <c r="J23" s="587"/>
      <c r="K23" s="587"/>
      <c r="L23" s="587"/>
    </row>
    <row r="24" spans="1:27" s="556" customFormat="1" ht="15" x14ac:dyDescent="0.25">
      <c r="A24" s="586"/>
      <c r="B24" s="102"/>
      <c r="C24" s="587"/>
      <c r="D24" s="587"/>
      <c r="E24" s="587"/>
      <c r="F24" s="587"/>
      <c r="G24" s="587"/>
      <c r="H24" s="587"/>
      <c r="I24" s="587"/>
      <c r="J24" s="587"/>
      <c r="K24" s="587"/>
      <c r="L24" s="587"/>
    </row>
    <row r="25" spans="1:27" x14ac:dyDescent="0.2">
      <c r="A25" s="90"/>
      <c r="B25" s="112"/>
      <c r="C25" s="112"/>
      <c r="D25" s="267"/>
      <c r="E25" s="267"/>
      <c r="F25" s="267"/>
      <c r="G25" s="267"/>
      <c r="H25" s="267"/>
      <c r="I25" s="267"/>
      <c r="J25" s="267"/>
    </row>
    <row r="26" spans="1:27" x14ac:dyDescent="0.2">
      <c r="A26" s="90"/>
      <c r="B26" s="112"/>
      <c r="C26" s="112"/>
      <c r="D26" s="112"/>
      <c r="E26" s="112"/>
    </row>
    <row r="27" spans="1:27" s="175" customFormat="1" x14ac:dyDescent="0.2">
      <c r="K27" s="359" t="s">
        <v>912</v>
      </c>
    </row>
    <row r="28" spans="1:27" customFormat="1" ht="12.75" customHeight="1" x14ac:dyDescent="0.2">
      <c r="A28" s="14" t="s">
        <v>12</v>
      </c>
      <c r="B28" s="14"/>
      <c r="C28" s="14"/>
      <c r="D28" s="14"/>
      <c r="E28" s="14"/>
      <c r="F28" s="14"/>
      <c r="G28" s="14"/>
      <c r="H28" s="14"/>
      <c r="K28" s="359" t="s">
        <v>913</v>
      </c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546"/>
    </row>
    <row r="29" spans="1:27" customFormat="1" x14ac:dyDescent="0.2">
      <c r="A29" s="14"/>
      <c r="B29" s="14"/>
      <c r="C29" s="14"/>
      <c r="D29" s="14"/>
      <c r="E29" s="14"/>
      <c r="F29" s="14"/>
      <c r="G29" s="14"/>
      <c r="H29" s="14"/>
      <c r="K29" s="359" t="s">
        <v>914</v>
      </c>
      <c r="M29" s="539"/>
      <c r="N29" s="14"/>
      <c r="O29" s="14"/>
      <c r="P29" s="14"/>
      <c r="U29" s="14"/>
      <c r="V29" s="14"/>
    </row>
    <row r="30" spans="1:27" customFormat="1" x14ac:dyDescent="0.2">
      <c r="J30" s="549" t="s">
        <v>82</v>
      </c>
    </row>
    <row r="31" spans="1:27" x14ac:dyDescent="0.2">
      <c r="D31" s="556"/>
      <c r="E31" s="556"/>
    </row>
    <row r="32" spans="1:27" x14ac:dyDescent="0.2">
      <c r="D32" s="556"/>
      <c r="E32" s="556"/>
    </row>
    <row r="34" spans="1:10" x14ac:dyDescent="0.2">
      <c r="A34" s="1035"/>
      <c r="B34" s="1035"/>
      <c r="C34" s="1035"/>
      <c r="D34" s="1035"/>
      <c r="E34" s="1035"/>
      <c r="F34" s="1035"/>
      <c r="G34" s="1035"/>
      <c r="H34" s="1035"/>
      <c r="I34" s="1035"/>
      <c r="J34" s="1035"/>
    </row>
    <row r="36" spans="1:10" x14ac:dyDescent="0.2">
      <c r="A36" s="1035"/>
      <c r="B36" s="1035"/>
      <c r="C36" s="1035"/>
      <c r="D36" s="1035"/>
      <c r="E36" s="1035"/>
      <c r="F36" s="1035"/>
      <c r="G36" s="1035"/>
      <c r="H36" s="1035"/>
      <c r="I36" s="1035"/>
      <c r="J36" s="1035"/>
    </row>
  </sheetData>
  <mergeCells count="15">
    <mergeCell ref="K9:L9"/>
    <mergeCell ref="A34:J34"/>
    <mergeCell ref="E1:I1"/>
    <mergeCell ref="A2:J2"/>
    <mergeCell ref="A3:J3"/>
    <mergeCell ref="A8:B8"/>
    <mergeCell ref="A5:L5"/>
    <mergeCell ref="H8:L8"/>
    <mergeCell ref="A36:J36"/>
    <mergeCell ref="A9:A10"/>
    <mergeCell ref="B9:B10"/>
    <mergeCell ref="C9:D9"/>
    <mergeCell ref="E9:F9"/>
    <mergeCell ref="G9:H9"/>
    <mergeCell ref="I9:J9"/>
  </mergeCells>
  <printOptions horizontalCentered="1"/>
  <pageMargins left="0.70866141732283472" right="0.70866141732283472" top="1.69" bottom="0" header="0.31496062992125984" footer="0.31496062992125984"/>
  <pageSetup paperSize="9" scale="91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zoomScaleNormal="100" zoomScaleSheetLayoutView="100" workbookViewId="0"/>
  </sheetViews>
  <sheetFormatPr defaultColWidth="9.140625" defaultRowHeight="12.75" x14ac:dyDescent="0.2"/>
  <cols>
    <col min="1" max="1" width="7.42578125" style="150" customWidth="1"/>
    <col min="2" max="2" width="17.140625" style="150" customWidth="1"/>
    <col min="3" max="3" width="11" style="150" customWidth="1"/>
    <col min="4" max="4" width="10" style="150" customWidth="1"/>
    <col min="5" max="5" width="11.85546875" style="150" customWidth="1"/>
    <col min="6" max="6" width="12.140625" style="150" customWidth="1"/>
    <col min="7" max="7" width="13.28515625" style="150" customWidth="1"/>
    <col min="8" max="8" width="14.5703125" style="150" customWidth="1"/>
    <col min="9" max="9" width="12" style="150" customWidth="1"/>
    <col min="10" max="10" width="13.140625" style="150" customWidth="1"/>
    <col min="11" max="11" width="12.140625" style="150" customWidth="1"/>
    <col min="12" max="12" width="12" style="150" customWidth="1"/>
    <col min="13" max="16384" width="9.140625" style="150"/>
  </cols>
  <sheetData>
    <row r="1" spans="1:16" s="81" customFormat="1" x14ac:dyDescent="0.2">
      <c r="E1" s="1037"/>
      <c r="F1" s="1037"/>
      <c r="G1" s="1037"/>
      <c r="H1" s="1037"/>
      <c r="I1" s="1037"/>
      <c r="J1" s="263" t="s">
        <v>675</v>
      </c>
    </row>
    <row r="2" spans="1:16" s="81" customFormat="1" ht="15" x14ac:dyDescent="0.2">
      <c r="A2" s="1038" t="s">
        <v>0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</row>
    <row r="3" spans="1:16" s="81" customFormat="1" ht="20.25" x14ac:dyDescent="0.3">
      <c r="A3" s="775" t="s">
        <v>740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</row>
    <row r="4" spans="1:16" s="81" customFormat="1" ht="14.25" customHeight="1" x14ac:dyDescent="0.2"/>
    <row r="5" spans="1:16" ht="16.5" customHeight="1" x14ac:dyDescent="0.25">
      <c r="A5" s="1039" t="s">
        <v>818</v>
      </c>
      <c r="B5" s="1039"/>
      <c r="C5" s="1039"/>
      <c r="D5" s="1039"/>
      <c r="E5" s="1039"/>
      <c r="F5" s="1039"/>
      <c r="G5" s="1039"/>
      <c r="H5" s="1039"/>
      <c r="I5" s="1039"/>
      <c r="J5" s="1039"/>
      <c r="K5" s="1039"/>
      <c r="L5" s="1039"/>
    </row>
    <row r="6" spans="1:16" ht="13.5" customHeight="1" x14ac:dyDescent="0.2">
      <c r="A6" s="264"/>
      <c r="B6" s="264"/>
      <c r="C6" s="264"/>
      <c r="D6" s="264"/>
      <c r="E6" s="264"/>
      <c r="F6" s="264"/>
      <c r="G6" s="264"/>
      <c r="H6" s="264"/>
      <c r="I6" s="264"/>
      <c r="J6" s="264"/>
    </row>
    <row r="7" spans="1:16" ht="0.75" customHeight="1" x14ac:dyDescent="0.2"/>
    <row r="8" spans="1:16" x14ac:dyDescent="0.2">
      <c r="A8" s="1023" t="s">
        <v>970</v>
      </c>
      <c r="B8" s="1023"/>
      <c r="C8" s="265"/>
      <c r="H8" s="1040"/>
      <c r="I8" s="1040"/>
      <c r="J8" s="1040"/>
      <c r="K8" s="1040"/>
      <c r="L8" s="1040"/>
    </row>
    <row r="9" spans="1:16" ht="21" customHeight="1" x14ac:dyDescent="0.2">
      <c r="A9" s="912" t="s">
        <v>2</v>
      </c>
      <c r="B9" s="912" t="s">
        <v>34</v>
      </c>
      <c r="C9" s="1036" t="s">
        <v>669</v>
      </c>
      <c r="D9" s="1036"/>
      <c r="E9" s="1036" t="s">
        <v>124</v>
      </c>
      <c r="F9" s="1036"/>
      <c r="G9" s="1036" t="s">
        <v>670</v>
      </c>
      <c r="H9" s="1036"/>
      <c r="I9" s="1036" t="s">
        <v>125</v>
      </c>
      <c r="J9" s="1036"/>
      <c r="K9" s="1036" t="s">
        <v>126</v>
      </c>
      <c r="L9" s="1036"/>
      <c r="O9" s="266"/>
      <c r="P9" s="267"/>
    </row>
    <row r="10" spans="1:16" ht="45" customHeight="1" x14ac:dyDescent="0.2">
      <c r="A10" s="912"/>
      <c r="B10" s="912"/>
      <c r="C10" s="86" t="s">
        <v>671</v>
      </c>
      <c r="D10" s="86" t="s">
        <v>672</v>
      </c>
      <c r="E10" s="86" t="s">
        <v>673</v>
      </c>
      <c r="F10" s="86" t="s">
        <v>674</v>
      </c>
      <c r="G10" s="86" t="s">
        <v>673</v>
      </c>
      <c r="H10" s="86" t="s">
        <v>674</v>
      </c>
      <c r="I10" s="86" t="s">
        <v>671</v>
      </c>
      <c r="J10" s="86" t="s">
        <v>672</v>
      </c>
      <c r="K10" s="86" t="s">
        <v>671</v>
      </c>
      <c r="L10" s="86" t="s">
        <v>672</v>
      </c>
    </row>
    <row r="11" spans="1:16" x14ac:dyDescent="0.2">
      <c r="A11" s="86">
        <v>1</v>
      </c>
      <c r="B11" s="86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6">
        <v>11</v>
      </c>
      <c r="L11" s="86">
        <v>12</v>
      </c>
    </row>
    <row r="12" spans="1:16" ht="14.25" x14ac:dyDescent="0.2">
      <c r="A12" s="111">
        <v>1</v>
      </c>
      <c r="B12" s="238" t="s">
        <v>900</v>
      </c>
      <c r="C12" s="413" t="s">
        <v>926</v>
      </c>
      <c r="D12" s="413" t="s">
        <v>926</v>
      </c>
      <c r="E12" s="413" t="s">
        <v>926</v>
      </c>
      <c r="F12" s="413" t="s">
        <v>926</v>
      </c>
      <c r="G12" s="413" t="s">
        <v>926</v>
      </c>
      <c r="H12" s="413" t="s">
        <v>926</v>
      </c>
      <c r="I12" s="413" t="s">
        <v>926</v>
      </c>
      <c r="J12" s="413" t="s">
        <v>926</v>
      </c>
      <c r="K12" s="413" t="s">
        <v>926</v>
      </c>
      <c r="L12" s="413" t="s">
        <v>926</v>
      </c>
    </row>
    <row r="13" spans="1:16" ht="14.25" x14ac:dyDescent="0.2">
      <c r="A13" s="111">
        <v>2</v>
      </c>
      <c r="B13" s="238" t="s">
        <v>901</v>
      </c>
      <c r="C13" s="413" t="s">
        <v>926</v>
      </c>
      <c r="D13" s="413" t="s">
        <v>926</v>
      </c>
      <c r="E13" s="413" t="s">
        <v>926</v>
      </c>
      <c r="F13" s="413" t="s">
        <v>926</v>
      </c>
      <c r="G13" s="413" t="s">
        <v>926</v>
      </c>
      <c r="H13" s="413" t="s">
        <v>926</v>
      </c>
      <c r="I13" s="413" t="s">
        <v>926</v>
      </c>
      <c r="J13" s="413" t="s">
        <v>926</v>
      </c>
      <c r="K13" s="413" t="s">
        <v>926</v>
      </c>
      <c r="L13" s="413" t="s">
        <v>926</v>
      </c>
    </row>
    <row r="14" spans="1:16" ht="14.25" x14ac:dyDescent="0.2">
      <c r="A14" s="111">
        <v>3</v>
      </c>
      <c r="B14" s="238" t="s">
        <v>902</v>
      </c>
      <c r="C14" s="413" t="s">
        <v>926</v>
      </c>
      <c r="D14" s="413" t="s">
        <v>926</v>
      </c>
      <c r="E14" s="413" t="s">
        <v>926</v>
      </c>
      <c r="F14" s="413" t="s">
        <v>926</v>
      </c>
      <c r="G14" s="413" t="s">
        <v>926</v>
      </c>
      <c r="H14" s="413" t="s">
        <v>926</v>
      </c>
      <c r="I14" s="413" t="s">
        <v>926</v>
      </c>
      <c r="J14" s="413" t="s">
        <v>926</v>
      </c>
      <c r="K14" s="413" t="s">
        <v>926</v>
      </c>
      <c r="L14" s="413" t="s">
        <v>926</v>
      </c>
    </row>
    <row r="15" spans="1:16" ht="14.25" x14ac:dyDescent="0.2">
      <c r="A15" s="111">
        <v>4</v>
      </c>
      <c r="B15" s="238" t="s">
        <v>903</v>
      </c>
      <c r="C15" s="413" t="s">
        <v>926</v>
      </c>
      <c r="D15" s="413" t="s">
        <v>926</v>
      </c>
      <c r="E15" s="413" t="s">
        <v>926</v>
      </c>
      <c r="F15" s="413" t="s">
        <v>926</v>
      </c>
      <c r="G15" s="413" t="s">
        <v>926</v>
      </c>
      <c r="H15" s="413" t="s">
        <v>926</v>
      </c>
      <c r="I15" s="413" t="s">
        <v>926</v>
      </c>
      <c r="J15" s="413" t="s">
        <v>926</v>
      </c>
      <c r="K15" s="413" t="s">
        <v>926</v>
      </c>
      <c r="L15" s="413" t="s">
        <v>926</v>
      </c>
    </row>
    <row r="16" spans="1:16" ht="14.25" x14ac:dyDescent="0.2">
      <c r="A16" s="111">
        <v>5</v>
      </c>
      <c r="B16" s="238" t="s">
        <v>904</v>
      </c>
      <c r="C16" s="413" t="s">
        <v>926</v>
      </c>
      <c r="D16" s="413" t="s">
        <v>926</v>
      </c>
      <c r="E16" s="413" t="s">
        <v>926</v>
      </c>
      <c r="F16" s="413" t="s">
        <v>926</v>
      </c>
      <c r="G16" s="413" t="s">
        <v>926</v>
      </c>
      <c r="H16" s="413" t="s">
        <v>926</v>
      </c>
      <c r="I16" s="413" t="s">
        <v>926</v>
      </c>
      <c r="J16" s="413" t="s">
        <v>926</v>
      </c>
      <c r="K16" s="413" t="s">
        <v>926</v>
      </c>
      <c r="L16" s="413" t="s">
        <v>926</v>
      </c>
    </row>
    <row r="17" spans="1:27" ht="14.25" x14ac:dyDescent="0.2">
      <c r="A17" s="111">
        <v>6</v>
      </c>
      <c r="B17" s="238" t="s">
        <v>905</v>
      </c>
      <c r="C17" s="413" t="s">
        <v>926</v>
      </c>
      <c r="D17" s="413" t="s">
        <v>926</v>
      </c>
      <c r="E17" s="413" t="s">
        <v>926</v>
      </c>
      <c r="F17" s="413" t="s">
        <v>926</v>
      </c>
      <c r="G17" s="413" t="s">
        <v>926</v>
      </c>
      <c r="H17" s="413" t="s">
        <v>926</v>
      </c>
      <c r="I17" s="413" t="s">
        <v>926</v>
      </c>
      <c r="J17" s="413" t="s">
        <v>926</v>
      </c>
      <c r="K17" s="413" t="s">
        <v>926</v>
      </c>
      <c r="L17" s="413" t="s">
        <v>926</v>
      </c>
    </row>
    <row r="18" spans="1:27" ht="14.25" x14ac:dyDescent="0.2">
      <c r="A18" s="111">
        <v>7</v>
      </c>
      <c r="B18" s="238" t="s">
        <v>907</v>
      </c>
      <c r="C18" s="413" t="s">
        <v>926</v>
      </c>
      <c r="D18" s="413" t="s">
        <v>926</v>
      </c>
      <c r="E18" s="413" t="s">
        <v>926</v>
      </c>
      <c r="F18" s="413" t="s">
        <v>926</v>
      </c>
      <c r="G18" s="413" t="s">
        <v>926</v>
      </c>
      <c r="H18" s="413" t="s">
        <v>926</v>
      </c>
      <c r="I18" s="413" t="s">
        <v>926</v>
      </c>
      <c r="J18" s="413" t="s">
        <v>926</v>
      </c>
      <c r="K18" s="413" t="s">
        <v>926</v>
      </c>
      <c r="L18" s="413" t="s">
        <v>926</v>
      </c>
    </row>
    <row r="19" spans="1:27" ht="14.25" x14ac:dyDescent="0.2">
      <c r="A19" s="111">
        <v>8</v>
      </c>
      <c r="B19" s="238" t="s">
        <v>906</v>
      </c>
      <c r="C19" s="413" t="s">
        <v>926</v>
      </c>
      <c r="D19" s="413" t="s">
        <v>926</v>
      </c>
      <c r="E19" s="413" t="s">
        <v>926</v>
      </c>
      <c r="F19" s="413" t="s">
        <v>926</v>
      </c>
      <c r="G19" s="413" t="s">
        <v>926</v>
      </c>
      <c r="H19" s="413" t="s">
        <v>926</v>
      </c>
      <c r="I19" s="413" t="s">
        <v>926</v>
      </c>
      <c r="J19" s="413" t="s">
        <v>926</v>
      </c>
      <c r="K19" s="413" t="s">
        <v>926</v>
      </c>
      <c r="L19" s="413" t="s">
        <v>926</v>
      </c>
    </row>
    <row r="20" spans="1:27" ht="15" x14ac:dyDescent="0.25">
      <c r="A20" s="249" t="s">
        <v>17</v>
      </c>
      <c r="B20" s="100"/>
      <c r="C20" s="413" t="s">
        <v>926</v>
      </c>
      <c r="D20" s="413" t="s">
        <v>926</v>
      </c>
      <c r="E20" s="413" t="s">
        <v>926</v>
      </c>
      <c r="F20" s="413" t="s">
        <v>926</v>
      </c>
      <c r="G20" s="413" t="s">
        <v>926</v>
      </c>
      <c r="H20" s="413" t="s">
        <v>926</v>
      </c>
      <c r="I20" s="413" t="s">
        <v>926</v>
      </c>
      <c r="J20" s="413" t="s">
        <v>926</v>
      </c>
      <c r="K20" s="413" t="s">
        <v>926</v>
      </c>
      <c r="L20" s="413" t="s">
        <v>926</v>
      </c>
    </row>
    <row r="21" spans="1:27" x14ac:dyDescent="0.2">
      <c r="A21" s="90"/>
      <c r="B21" s="112"/>
      <c r="C21" s="112"/>
      <c r="D21" s="267"/>
      <c r="E21" s="267"/>
      <c r="F21" s="267"/>
      <c r="G21" s="267"/>
      <c r="H21" s="267"/>
      <c r="I21" s="267"/>
      <c r="J21" s="267"/>
    </row>
    <row r="22" spans="1:27" s="556" customFormat="1" x14ac:dyDescent="0.2">
      <c r="A22" s="90"/>
      <c r="B22" s="112"/>
      <c r="C22" s="112"/>
      <c r="D22" s="267"/>
      <c r="E22" s="267"/>
      <c r="F22" s="267"/>
      <c r="G22" s="267"/>
      <c r="H22" s="267"/>
      <c r="I22" s="267"/>
      <c r="J22" s="267"/>
    </row>
    <row r="23" spans="1:27" x14ac:dyDescent="0.2">
      <c r="A23" s="90"/>
      <c r="B23" s="112"/>
      <c r="C23" s="112"/>
      <c r="D23" s="267"/>
      <c r="E23" s="267"/>
      <c r="F23" s="267"/>
      <c r="G23" s="267"/>
      <c r="H23" s="267"/>
      <c r="I23" s="267"/>
      <c r="J23" s="267"/>
    </row>
    <row r="24" spans="1:27" s="556" customFormat="1" x14ac:dyDescent="0.2">
      <c r="A24" s="90"/>
      <c r="B24" s="112"/>
      <c r="C24" s="112"/>
      <c r="D24" s="267"/>
      <c r="E24" s="267"/>
      <c r="F24" s="267"/>
      <c r="G24" s="267"/>
      <c r="H24" s="267"/>
      <c r="I24" s="267"/>
      <c r="J24" s="267"/>
    </row>
    <row r="25" spans="1:27" x14ac:dyDescent="0.2">
      <c r="A25" s="90"/>
      <c r="B25" s="112"/>
      <c r="C25" s="112"/>
      <c r="D25" s="267"/>
      <c r="E25" s="267"/>
      <c r="F25" s="267"/>
      <c r="G25" s="267"/>
      <c r="H25" s="267"/>
      <c r="I25" s="267"/>
      <c r="J25" s="267"/>
    </row>
    <row r="26" spans="1:27" s="175" customFormat="1" x14ac:dyDescent="0.2">
      <c r="K26" s="359" t="s">
        <v>912</v>
      </c>
    </row>
    <row r="27" spans="1:27" customFormat="1" ht="12.75" customHeight="1" x14ac:dyDescent="0.2">
      <c r="A27" s="14" t="s">
        <v>12</v>
      </c>
      <c r="B27" s="14"/>
      <c r="C27" s="14"/>
      <c r="D27" s="14"/>
      <c r="E27" s="14"/>
      <c r="F27" s="14"/>
      <c r="G27" s="14"/>
      <c r="H27" s="14"/>
      <c r="K27" s="359" t="s">
        <v>913</v>
      </c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</row>
    <row r="28" spans="1:27" customFormat="1" x14ac:dyDescent="0.2">
      <c r="A28" s="14"/>
      <c r="B28" s="14"/>
      <c r="C28" s="14"/>
      <c r="D28" s="14"/>
      <c r="E28" s="14"/>
      <c r="F28" s="14"/>
      <c r="G28" s="14"/>
      <c r="H28" s="14"/>
      <c r="K28" s="359" t="s">
        <v>914</v>
      </c>
      <c r="M28" s="539"/>
      <c r="N28" s="14"/>
      <c r="O28" s="14"/>
      <c r="P28" s="14"/>
      <c r="U28" s="14"/>
      <c r="V28" s="14"/>
    </row>
    <row r="29" spans="1:27" customFormat="1" x14ac:dyDescent="0.2">
      <c r="J29" s="549" t="s">
        <v>82</v>
      </c>
    </row>
    <row r="33" spans="1:10" x14ac:dyDescent="0.2">
      <c r="A33" s="1035"/>
      <c r="B33" s="1035"/>
      <c r="C33" s="1035"/>
      <c r="D33" s="1035"/>
      <c r="E33" s="1035"/>
      <c r="F33" s="1035"/>
      <c r="G33" s="1035"/>
      <c r="H33" s="1035"/>
      <c r="I33" s="1035"/>
      <c r="J33" s="1035"/>
    </row>
    <row r="35" spans="1:10" x14ac:dyDescent="0.2">
      <c r="A35" s="1035"/>
      <c r="B35" s="1035"/>
      <c r="C35" s="1035"/>
      <c r="D35" s="1035"/>
      <c r="E35" s="1035"/>
      <c r="F35" s="1035"/>
      <c r="G35" s="1035"/>
      <c r="H35" s="1035"/>
      <c r="I35" s="1035"/>
      <c r="J35" s="1035"/>
    </row>
  </sheetData>
  <mergeCells count="15">
    <mergeCell ref="K9:L9"/>
    <mergeCell ref="A33:J33"/>
    <mergeCell ref="E1:I1"/>
    <mergeCell ref="A8:B8"/>
    <mergeCell ref="A5:L5"/>
    <mergeCell ref="H8:L8"/>
    <mergeCell ref="A2:L2"/>
    <mergeCell ref="A3:L3"/>
    <mergeCell ref="A35:J35"/>
    <mergeCell ref="A9:A10"/>
    <mergeCell ref="B9:B10"/>
    <mergeCell ref="C9:D9"/>
    <mergeCell ref="E9:F9"/>
    <mergeCell ref="G9:H9"/>
    <mergeCell ref="I9:J9"/>
  </mergeCells>
  <printOptions horizontalCentered="1"/>
  <pageMargins left="0.70866141732283472" right="0.70866141732283472" top="1.94" bottom="0" header="0.31496062992125984" footer="0.31496062992125984"/>
  <pageSetup paperSize="9" scale="91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opLeftCell="D2" zoomScale="115" zoomScaleNormal="115" zoomScaleSheetLayoutView="100" workbookViewId="0">
      <selection activeCell="G18" sqref="G18"/>
    </sheetView>
  </sheetViews>
  <sheetFormatPr defaultRowHeight="12.75" x14ac:dyDescent="0.2"/>
  <cols>
    <col min="1" max="1" width="4.85546875" customWidth="1"/>
    <col min="2" max="2" width="15.5703125" customWidth="1"/>
    <col min="3" max="8" width="19.28515625" customWidth="1"/>
  </cols>
  <sheetData>
    <row r="1" spans="1:8" ht="18" x14ac:dyDescent="0.35">
      <c r="A1" s="792" t="s">
        <v>0</v>
      </c>
      <c r="B1" s="792"/>
      <c r="C1" s="792"/>
      <c r="D1" s="792"/>
      <c r="E1" s="792"/>
      <c r="F1" s="792"/>
      <c r="G1" s="792"/>
      <c r="H1" s="168" t="s">
        <v>250</v>
      </c>
    </row>
    <row r="2" spans="1:8" ht="21" x14ac:dyDescent="0.35">
      <c r="A2" s="791" t="s">
        <v>740</v>
      </c>
      <c r="B2" s="791"/>
      <c r="C2" s="791"/>
      <c r="D2" s="791"/>
      <c r="E2" s="791"/>
      <c r="F2" s="791"/>
      <c r="G2" s="791"/>
      <c r="H2" s="791"/>
    </row>
    <row r="3" spans="1:8" ht="15" x14ac:dyDescent="0.3">
      <c r="A3" s="170"/>
      <c r="B3" s="170"/>
    </row>
    <row r="4" spans="1:8" ht="18" customHeight="1" x14ac:dyDescent="0.35">
      <c r="A4" s="793" t="s">
        <v>791</v>
      </c>
      <c r="B4" s="793"/>
      <c r="C4" s="793"/>
      <c r="D4" s="793"/>
      <c r="E4" s="793"/>
      <c r="F4" s="793"/>
      <c r="G4" s="793"/>
      <c r="H4" s="793"/>
    </row>
    <row r="5" spans="1:8" x14ac:dyDescent="0.2">
      <c r="A5" s="722" t="s">
        <v>970</v>
      </c>
      <c r="B5" s="722"/>
    </row>
    <row r="6" spans="1:8" ht="15" x14ac:dyDescent="0.3">
      <c r="A6" s="171"/>
      <c r="B6" s="171"/>
      <c r="G6" s="789" t="s">
        <v>829</v>
      </c>
      <c r="H6" s="789"/>
    </row>
    <row r="7" spans="1:8" ht="60" x14ac:dyDescent="0.2">
      <c r="A7" s="360" t="s">
        <v>72</v>
      </c>
      <c r="B7" s="360" t="s">
        <v>3</v>
      </c>
      <c r="C7" s="361" t="s">
        <v>251</v>
      </c>
      <c r="D7" s="361" t="s">
        <v>252</v>
      </c>
      <c r="E7" s="361" t="s">
        <v>253</v>
      </c>
      <c r="F7" s="361" t="s">
        <v>254</v>
      </c>
      <c r="G7" s="361" t="s">
        <v>255</v>
      </c>
      <c r="H7" s="361" t="s">
        <v>256</v>
      </c>
    </row>
    <row r="8" spans="1:8" s="168" customFormat="1" ht="15" x14ac:dyDescent="0.25">
      <c r="A8" s="172" t="s">
        <v>257</v>
      </c>
      <c r="B8" s="172" t="s">
        <v>258</v>
      </c>
      <c r="C8" s="172" t="s">
        <v>259</v>
      </c>
      <c r="D8" s="172" t="s">
        <v>260</v>
      </c>
      <c r="E8" s="172" t="s">
        <v>261</v>
      </c>
      <c r="F8" s="172" t="s">
        <v>262</v>
      </c>
      <c r="G8" s="172" t="s">
        <v>263</v>
      </c>
      <c r="H8" s="172" t="s">
        <v>264</v>
      </c>
    </row>
    <row r="9" spans="1:8" x14ac:dyDescent="0.2">
      <c r="A9" s="8">
        <v>1</v>
      </c>
      <c r="B9" s="9" t="s">
        <v>900</v>
      </c>
      <c r="C9" s="430">
        <f>'AT3A_cvrg(Insti)_PY'!G11</f>
        <v>274</v>
      </c>
      <c r="D9" s="430">
        <f>'AT3C_cvrg(Insti)_UPY '!G11</f>
        <v>234</v>
      </c>
      <c r="E9" s="430">
        <f>'AT3B_cvrg(Insti)_UPY '!G11</f>
        <v>0</v>
      </c>
      <c r="F9" s="352">
        <f>SUM(C9:E9)</f>
        <v>508</v>
      </c>
      <c r="G9" s="430">
        <f>F9</f>
        <v>508</v>
      </c>
      <c r="H9" s="329">
        <f>F9-G9</f>
        <v>0</v>
      </c>
    </row>
    <row r="10" spans="1:8" x14ac:dyDescent="0.2">
      <c r="A10" s="8">
        <v>2</v>
      </c>
      <c r="B10" s="9" t="s">
        <v>901</v>
      </c>
      <c r="C10" s="430">
        <f>'AT3A_cvrg(Insti)_PY'!G12</f>
        <v>133</v>
      </c>
      <c r="D10" s="430">
        <f>'AT3C_cvrg(Insti)_UPY '!G12</f>
        <v>121</v>
      </c>
      <c r="E10" s="430">
        <f>'AT3B_cvrg(Insti)_UPY '!G12</f>
        <v>4</v>
      </c>
      <c r="F10" s="352">
        <f t="shared" ref="F10:F16" si="0">SUM(C10:E10)</f>
        <v>258</v>
      </c>
      <c r="G10" s="430">
        <f t="shared" ref="G10:G16" si="1">F10</f>
        <v>258</v>
      </c>
      <c r="H10" s="329">
        <f t="shared" ref="H10:H16" si="2">F10-G10</f>
        <v>0</v>
      </c>
    </row>
    <row r="11" spans="1:8" x14ac:dyDescent="0.2">
      <c r="A11" s="8">
        <v>5</v>
      </c>
      <c r="B11" s="9" t="s">
        <v>902</v>
      </c>
      <c r="C11" s="430">
        <f>'AT3A_cvrg(Insti)_PY'!G13</f>
        <v>94</v>
      </c>
      <c r="D11" s="430">
        <f>'AT3C_cvrg(Insti)_UPY '!G13</f>
        <v>80</v>
      </c>
      <c r="E11" s="430">
        <f>'AT3B_cvrg(Insti)_UPY '!G13</f>
        <v>0</v>
      </c>
      <c r="F11" s="352">
        <f t="shared" si="0"/>
        <v>174</v>
      </c>
      <c r="G11" s="430">
        <f t="shared" si="1"/>
        <v>174</v>
      </c>
      <c r="H11" s="329">
        <f t="shared" si="2"/>
        <v>0</v>
      </c>
    </row>
    <row r="12" spans="1:8" x14ac:dyDescent="0.2">
      <c r="A12" s="8">
        <v>6</v>
      </c>
      <c r="B12" s="9" t="s">
        <v>903</v>
      </c>
      <c r="C12" s="430">
        <f>'AT3A_cvrg(Insti)_PY'!G14</f>
        <v>248</v>
      </c>
      <c r="D12" s="430">
        <f>'AT3C_cvrg(Insti)_UPY '!G14</f>
        <v>164</v>
      </c>
      <c r="E12" s="430">
        <f>'AT3B_cvrg(Insti)_UPY '!G14</f>
        <v>2</v>
      </c>
      <c r="F12" s="352">
        <f t="shared" si="0"/>
        <v>414</v>
      </c>
      <c r="G12" s="430">
        <f t="shared" si="1"/>
        <v>414</v>
      </c>
      <c r="H12" s="329">
        <f t="shared" si="2"/>
        <v>0</v>
      </c>
    </row>
    <row r="13" spans="1:8" x14ac:dyDescent="0.2">
      <c r="A13" s="8">
        <v>7</v>
      </c>
      <c r="B13" s="9" t="s">
        <v>904</v>
      </c>
      <c r="C13" s="430">
        <f>'AT3A_cvrg(Insti)_PY'!G15</f>
        <v>320</v>
      </c>
      <c r="D13" s="430">
        <f>'AT3C_cvrg(Insti)_UPY '!G15</f>
        <v>224</v>
      </c>
      <c r="E13" s="430">
        <f>'AT3B_cvrg(Insti)_UPY '!G15</f>
        <v>0</v>
      </c>
      <c r="F13" s="352">
        <f t="shared" si="0"/>
        <v>544</v>
      </c>
      <c r="G13" s="430">
        <f t="shared" si="1"/>
        <v>544</v>
      </c>
      <c r="H13" s="329">
        <f t="shared" si="2"/>
        <v>0</v>
      </c>
    </row>
    <row r="14" spans="1:8" x14ac:dyDescent="0.2">
      <c r="A14" s="8">
        <v>8</v>
      </c>
      <c r="B14" s="9" t="s">
        <v>905</v>
      </c>
      <c r="C14" s="430">
        <f>'AT3A_cvrg(Insti)_PY'!G16</f>
        <v>158</v>
      </c>
      <c r="D14" s="430">
        <f>'AT3C_cvrg(Insti)_UPY '!G16</f>
        <v>117</v>
      </c>
      <c r="E14" s="430">
        <f>'AT3B_cvrg(Insti)_UPY '!G16</f>
        <v>2</v>
      </c>
      <c r="F14" s="352">
        <f t="shared" si="0"/>
        <v>277</v>
      </c>
      <c r="G14" s="430">
        <f t="shared" si="1"/>
        <v>277</v>
      </c>
      <c r="H14" s="329">
        <f t="shared" si="2"/>
        <v>0</v>
      </c>
    </row>
    <row r="15" spans="1:8" x14ac:dyDescent="0.2">
      <c r="A15" s="8">
        <v>10</v>
      </c>
      <c r="B15" s="9" t="s">
        <v>907</v>
      </c>
      <c r="C15" s="430">
        <f>'AT3A_cvrg(Insti)_PY'!G17</f>
        <v>75</v>
      </c>
      <c r="D15" s="430">
        <f>'AT3C_cvrg(Insti)_UPY '!G17</f>
        <v>67</v>
      </c>
      <c r="E15" s="430">
        <f>'AT3B_cvrg(Insti)_UPY '!G17</f>
        <v>0</v>
      </c>
      <c r="F15" s="352">
        <f t="shared" si="0"/>
        <v>142</v>
      </c>
      <c r="G15" s="430">
        <f t="shared" si="1"/>
        <v>142</v>
      </c>
      <c r="H15" s="329">
        <f t="shared" si="2"/>
        <v>0</v>
      </c>
    </row>
    <row r="16" spans="1:8" x14ac:dyDescent="0.2">
      <c r="A16" s="8">
        <v>11</v>
      </c>
      <c r="B16" s="9" t="s">
        <v>906</v>
      </c>
      <c r="C16" s="430">
        <f>'AT3A_cvrg(Insti)_PY'!G18</f>
        <v>118</v>
      </c>
      <c r="D16" s="430">
        <f>'AT3C_cvrg(Insti)_UPY '!G18</f>
        <v>76</v>
      </c>
      <c r="E16" s="430">
        <f>'AT3B_cvrg(Insti)_UPY '!G18</f>
        <v>0</v>
      </c>
      <c r="F16" s="352">
        <f t="shared" si="0"/>
        <v>194</v>
      </c>
      <c r="G16" s="430">
        <f t="shared" si="1"/>
        <v>194</v>
      </c>
      <c r="H16" s="329">
        <f t="shared" si="2"/>
        <v>0</v>
      </c>
    </row>
    <row r="17" spans="1:26" x14ac:dyDescent="0.2">
      <c r="A17" s="3" t="s">
        <v>17</v>
      </c>
      <c r="B17" s="9"/>
      <c r="C17" s="352">
        <f>SUM(C9:C16)</f>
        <v>1420</v>
      </c>
      <c r="D17" s="352">
        <f t="shared" ref="D17:G17" si="3">SUM(D9:D16)</f>
        <v>1083</v>
      </c>
      <c r="E17" s="352">
        <f t="shared" si="3"/>
        <v>8</v>
      </c>
      <c r="F17" s="352">
        <f t="shared" si="3"/>
        <v>2511</v>
      </c>
      <c r="G17" s="352">
        <f t="shared" si="3"/>
        <v>2511</v>
      </c>
      <c r="H17" s="352">
        <f>SUM(H9:H16)</f>
        <v>0</v>
      </c>
    </row>
    <row r="19" spans="1:26" x14ac:dyDescent="0.2">
      <c r="A19" s="174" t="s">
        <v>265</v>
      </c>
    </row>
    <row r="20" spans="1:26" x14ac:dyDescent="0.2">
      <c r="A20" s="174"/>
    </row>
    <row r="21" spans="1:26" x14ac:dyDescent="0.2">
      <c r="A21" s="174"/>
    </row>
    <row r="22" spans="1:26" x14ac:dyDescent="0.2">
      <c r="A22" s="174"/>
    </row>
    <row r="25" spans="1:26" ht="12.75" customHeight="1" x14ac:dyDescent="0.2">
      <c r="A25" s="452"/>
      <c r="B25" s="452"/>
      <c r="C25" s="452"/>
      <c r="D25" s="452"/>
      <c r="G25" s="359" t="s">
        <v>912</v>
      </c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6"/>
      <c r="U25" s="456"/>
    </row>
    <row r="26" spans="1:26" ht="12.75" customHeight="1" x14ac:dyDescent="0.2">
      <c r="A26" s="14" t="s">
        <v>12</v>
      </c>
      <c r="B26" s="452"/>
      <c r="C26" s="452"/>
      <c r="D26" s="452"/>
      <c r="G26" s="359" t="s">
        <v>913</v>
      </c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</row>
    <row r="27" spans="1:26" x14ac:dyDescent="0.2">
      <c r="A27" s="14"/>
      <c r="B27" s="14"/>
      <c r="C27" s="14"/>
      <c r="D27" s="14"/>
      <c r="G27" s="359" t="s">
        <v>914</v>
      </c>
      <c r="I27" s="449"/>
      <c r="J27" s="449"/>
      <c r="K27" s="449"/>
      <c r="L27" s="14"/>
      <c r="M27" s="14"/>
      <c r="N27" s="14"/>
      <c r="O27" s="14"/>
      <c r="T27" s="14"/>
      <c r="U27" s="14"/>
    </row>
    <row r="28" spans="1:26" x14ac:dyDescent="0.2">
      <c r="F28" s="457" t="s">
        <v>82</v>
      </c>
    </row>
    <row r="29" spans="1:26" s="159" customFormat="1" x14ac:dyDescent="0.2"/>
    <row r="30" spans="1:26" s="159" customFormat="1" x14ac:dyDescent="0.2"/>
    <row r="31" spans="1:26" s="159" customFormat="1" x14ac:dyDescent="0.2"/>
    <row r="32" spans="1:26" s="159" customFormat="1" x14ac:dyDescent="0.2"/>
  </sheetData>
  <sortState ref="B9:H16">
    <sortCondition ref="B9:B16"/>
  </sortState>
  <mergeCells count="5">
    <mergeCell ref="A1:G1"/>
    <mergeCell ref="A2:H2"/>
    <mergeCell ref="A4:H4"/>
    <mergeCell ref="G6:H6"/>
    <mergeCell ref="A5:B5"/>
  </mergeCells>
  <printOptions horizontalCentered="1"/>
  <pageMargins left="0.70866141732283505" right="0.70866141732283505" top="1.33" bottom="0" header="0.31496062992126" footer="0.31496062992126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topLeftCell="A7" zoomScale="115" zoomScaleNormal="115" zoomScaleSheetLayoutView="85" workbookViewId="0">
      <selection activeCell="A11" sqref="A11"/>
    </sheetView>
  </sheetViews>
  <sheetFormatPr defaultRowHeight="12.75" x14ac:dyDescent="0.2"/>
  <cols>
    <col min="1" max="1" width="8" customWidth="1"/>
    <col min="2" max="2" width="11.7109375" customWidth="1"/>
    <col min="3" max="3" width="9.7109375" customWidth="1"/>
    <col min="5" max="5" width="9.5703125" customWidth="1"/>
    <col min="6" max="6" width="9.7109375" customWidth="1"/>
    <col min="7" max="7" width="10" customWidth="1"/>
    <col min="8" max="8" width="9.85546875" customWidth="1"/>
    <col min="10" max="10" width="10.7109375" customWidth="1"/>
    <col min="11" max="11" width="8.85546875" customWidth="1"/>
    <col min="12" max="12" width="9.85546875" customWidth="1"/>
    <col min="13" max="13" width="8.85546875" customWidth="1"/>
    <col min="14" max="14" width="11" customWidth="1"/>
  </cols>
  <sheetData>
    <row r="1" spans="1:19" ht="12.75" customHeight="1" x14ac:dyDescent="0.2">
      <c r="D1" s="723"/>
      <c r="E1" s="723"/>
      <c r="F1" s="723"/>
      <c r="G1" s="723"/>
      <c r="H1" s="723"/>
      <c r="I1" s="723"/>
      <c r="L1" s="797" t="s">
        <v>86</v>
      </c>
      <c r="M1" s="797"/>
    </row>
    <row r="2" spans="1:19" ht="15.75" x14ac:dyDescent="0.25">
      <c r="A2" s="719" t="s">
        <v>0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</row>
    <row r="3" spans="1:19" ht="20.25" x14ac:dyDescent="0.3">
      <c r="A3" s="720" t="s">
        <v>740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</row>
    <row r="4" spans="1:19" ht="11.25" customHeight="1" x14ac:dyDescent="0.2"/>
    <row r="5" spans="1:19" ht="15.75" x14ac:dyDescent="0.25">
      <c r="A5" s="719" t="s">
        <v>792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</row>
    <row r="7" spans="1:19" x14ac:dyDescent="0.2">
      <c r="A7" s="722" t="s">
        <v>970</v>
      </c>
      <c r="B7" s="722"/>
      <c r="K7" s="104"/>
    </row>
    <row r="8" spans="1:19" ht="15.75" customHeight="1" x14ac:dyDescent="0.2">
      <c r="A8" s="795" t="s">
        <v>2</v>
      </c>
      <c r="B8" s="795" t="s">
        <v>3</v>
      </c>
      <c r="C8" s="696" t="s">
        <v>4</v>
      </c>
      <c r="D8" s="696"/>
      <c r="E8" s="696"/>
      <c r="F8" s="701"/>
      <c r="G8" s="798"/>
      <c r="H8" s="731" t="s">
        <v>101</v>
      </c>
      <c r="I8" s="731"/>
      <c r="J8" s="731"/>
      <c r="K8" s="731"/>
      <c r="L8" s="731"/>
      <c r="M8" s="795" t="s">
        <v>131</v>
      </c>
      <c r="N8" s="716" t="s">
        <v>132</v>
      </c>
    </row>
    <row r="9" spans="1:19" ht="38.25" x14ac:dyDescent="0.2">
      <c r="A9" s="796"/>
      <c r="B9" s="796"/>
      <c r="C9" s="5" t="s">
        <v>5</v>
      </c>
      <c r="D9" s="5" t="s">
        <v>6</v>
      </c>
      <c r="E9" s="5" t="s">
        <v>354</v>
      </c>
      <c r="F9" s="7" t="s">
        <v>99</v>
      </c>
      <c r="G9" s="6" t="s">
        <v>355</v>
      </c>
      <c r="H9" s="5" t="s">
        <v>5</v>
      </c>
      <c r="I9" s="5" t="s">
        <v>6</v>
      </c>
      <c r="J9" s="5" t="s">
        <v>354</v>
      </c>
      <c r="K9" s="7" t="s">
        <v>99</v>
      </c>
      <c r="L9" s="7" t="s">
        <v>356</v>
      </c>
      <c r="M9" s="796"/>
      <c r="N9" s="716"/>
      <c r="R9" s="12"/>
      <c r="S9" s="12"/>
    </row>
    <row r="10" spans="1:19" s="14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9" x14ac:dyDescent="0.2">
      <c r="A11" s="8">
        <v>1</v>
      </c>
      <c r="B11" s="9" t="s">
        <v>900</v>
      </c>
      <c r="C11" s="9">
        <v>260</v>
      </c>
      <c r="D11" s="9">
        <v>14</v>
      </c>
      <c r="E11" s="9">
        <v>0</v>
      </c>
      <c r="F11" s="9">
        <v>0</v>
      </c>
      <c r="G11" s="601">
        <f t="shared" ref="G11:G18" si="0">C11+D11+E11+F11</f>
        <v>274</v>
      </c>
      <c r="H11" s="9">
        <f t="shared" ref="H11:H17" si="1">C11</f>
        <v>260</v>
      </c>
      <c r="I11" s="9">
        <f>D11</f>
        <v>14</v>
      </c>
      <c r="J11" s="9">
        <f t="shared" ref="J11:J17" si="2">E11</f>
        <v>0</v>
      </c>
      <c r="K11" s="9">
        <f t="shared" ref="K11:K17" si="3">F11</f>
        <v>0</v>
      </c>
      <c r="L11" s="25">
        <f t="shared" ref="L11:L17" si="4">G11</f>
        <v>274</v>
      </c>
      <c r="M11" s="9">
        <f t="shared" ref="M11:M17" si="5">G11-L11</f>
        <v>0</v>
      </c>
      <c r="N11" s="9"/>
    </row>
    <row r="12" spans="1:19" x14ac:dyDescent="0.2">
      <c r="A12" s="8">
        <v>2</v>
      </c>
      <c r="B12" s="9" t="s">
        <v>901</v>
      </c>
      <c r="C12" s="9">
        <v>133</v>
      </c>
      <c r="D12" s="9">
        <v>0</v>
      </c>
      <c r="E12" s="9">
        <v>0</v>
      </c>
      <c r="F12" s="9">
        <v>0</v>
      </c>
      <c r="G12" s="601">
        <f t="shared" si="0"/>
        <v>133</v>
      </c>
      <c r="H12" s="9">
        <f t="shared" si="1"/>
        <v>133</v>
      </c>
      <c r="I12" s="9">
        <f t="shared" ref="I12:I17" si="6">D12</f>
        <v>0</v>
      </c>
      <c r="J12" s="9">
        <f t="shared" si="2"/>
        <v>0</v>
      </c>
      <c r="K12" s="9">
        <f t="shared" si="3"/>
        <v>0</v>
      </c>
      <c r="L12" s="25">
        <f t="shared" si="4"/>
        <v>133</v>
      </c>
      <c r="M12" s="9">
        <f t="shared" si="5"/>
        <v>0</v>
      </c>
      <c r="N12" s="9"/>
    </row>
    <row r="13" spans="1:19" x14ac:dyDescent="0.2">
      <c r="A13" s="8">
        <v>3</v>
      </c>
      <c r="B13" s="9" t="s">
        <v>902</v>
      </c>
      <c r="C13" s="9">
        <v>88</v>
      </c>
      <c r="D13" s="9">
        <v>6</v>
      </c>
      <c r="E13" s="9">
        <v>0</v>
      </c>
      <c r="F13" s="9">
        <v>0</v>
      </c>
      <c r="G13" s="601">
        <f t="shared" si="0"/>
        <v>94</v>
      </c>
      <c r="H13" s="9">
        <f t="shared" si="1"/>
        <v>88</v>
      </c>
      <c r="I13" s="9">
        <f t="shared" si="6"/>
        <v>6</v>
      </c>
      <c r="J13" s="9">
        <f t="shared" si="2"/>
        <v>0</v>
      </c>
      <c r="K13" s="9">
        <f t="shared" si="3"/>
        <v>0</v>
      </c>
      <c r="L13" s="25">
        <f t="shared" si="4"/>
        <v>94</v>
      </c>
      <c r="M13" s="9">
        <f t="shared" si="5"/>
        <v>0</v>
      </c>
      <c r="N13" s="9"/>
    </row>
    <row r="14" spans="1:19" x14ac:dyDescent="0.2">
      <c r="A14" s="8">
        <v>4</v>
      </c>
      <c r="B14" s="9" t="s">
        <v>903</v>
      </c>
      <c r="C14" s="9">
        <v>219</v>
      </c>
      <c r="D14" s="9">
        <v>29</v>
      </c>
      <c r="E14" s="9">
        <v>0</v>
      </c>
      <c r="F14" s="9">
        <v>0</v>
      </c>
      <c r="G14" s="601">
        <f t="shared" si="0"/>
        <v>248</v>
      </c>
      <c r="H14" s="9">
        <f t="shared" si="1"/>
        <v>219</v>
      </c>
      <c r="I14" s="9">
        <f t="shared" si="6"/>
        <v>29</v>
      </c>
      <c r="J14" s="9">
        <f t="shared" si="2"/>
        <v>0</v>
      </c>
      <c r="K14" s="9">
        <f t="shared" si="3"/>
        <v>0</v>
      </c>
      <c r="L14" s="25">
        <f t="shared" si="4"/>
        <v>248</v>
      </c>
      <c r="M14" s="9">
        <f t="shared" si="5"/>
        <v>0</v>
      </c>
      <c r="N14" s="9"/>
    </row>
    <row r="15" spans="1:19" x14ac:dyDescent="0.2">
      <c r="A15" s="8">
        <v>5</v>
      </c>
      <c r="B15" s="9" t="s">
        <v>904</v>
      </c>
      <c r="C15" s="9">
        <v>260</v>
      </c>
      <c r="D15" s="9">
        <v>60</v>
      </c>
      <c r="E15" s="9">
        <v>0</v>
      </c>
      <c r="F15" s="9">
        <v>0</v>
      </c>
      <c r="G15" s="601">
        <f t="shared" si="0"/>
        <v>320</v>
      </c>
      <c r="H15" s="9">
        <f t="shared" si="1"/>
        <v>260</v>
      </c>
      <c r="I15" s="9">
        <f t="shared" si="6"/>
        <v>60</v>
      </c>
      <c r="J15" s="9">
        <f t="shared" si="2"/>
        <v>0</v>
      </c>
      <c r="K15" s="9">
        <f t="shared" si="3"/>
        <v>0</v>
      </c>
      <c r="L15" s="25">
        <f t="shared" si="4"/>
        <v>320</v>
      </c>
      <c r="M15" s="9">
        <f t="shared" si="5"/>
        <v>0</v>
      </c>
      <c r="N15" s="9"/>
    </row>
    <row r="16" spans="1:19" x14ac:dyDescent="0.2">
      <c r="A16" s="8">
        <v>6</v>
      </c>
      <c r="B16" s="9" t="s">
        <v>905</v>
      </c>
      <c r="C16" s="9">
        <v>158</v>
      </c>
      <c r="D16" s="9">
        <v>0</v>
      </c>
      <c r="E16" s="9">
        <v>0</v>
      </c>
      <c r="F16" s="9">
        <v>0</v>
      </c>
      <c r="G16" s="601">
        <f t="shared" si="0"/>
        <v>158</v>
      </c>
      <c r="H16" s="9">
        <f t="shared" si="1"/>
        <v>158</v>
      </c>
      <c r="I16" s="9">
        <f t="shared" si="6"/>
        <v>0</v>
      </c>
      <c r="J16" s="9">
        <f t="shared" si="2"/>
        <v>0</v>
      </c>
      <c r="K16" s="9">
        <f t="shared" si="3"/>
        <v>0</v>
      </c>
      <c r="L16" s="25">
        <f t="shared" si="4"/>
        <v>158</v>
      </c>
      <c r="M16" s="9">
        <f t="shared" si="5"/>
        <v>0</v>
      </c>
      <c r="N16" s="9"/>
    </row>
    <row r="17" spans="1:32" x14ac:dyDescent="0.2">
      <c r="A17" s="8">
        <v>7</v>
      </c>
      <c r="B17" s="9" t="s">
        <v>907</v>
      </c>
      <c r="C17" s="9">
        <v>65</v>
      </c>
      <c r="D17" s="9">
        <v>10</v>
      </c>
      <c r="E17" s="9">
        <v>0</v>
      </c>
      <c r="F17" s="9">
        <v>0</v>
      </c>
      <c r="G17" s="601">
        <f t="shared" si="0"/>
        <v>75</v>
      </c>
      <c r="H17" s="9">
        <f t="shared" si="1"/>
        <v>65</v>
      </c>
      <c r="I17" s="9">
        <f t="shared" si="6"/>
        <v>10</v>
      </c>
      <c r="J17" s="9">
        <f t="shared" si="2"/>
        <v>0</v>
      </c>
      <c r="K17" s="9">
        <f t="shared" si="3"/>
        <v>0</v>
      </c>
      <c r="L17" s="25">
        <f t="shared" si="4"/>
        <v>75</v>
      </c>
      <c r="M17" s="9">
        <f t="shared" si="5"/>
        <v>0</v>
      </c>
      <c r="N17" s="9"/>
    </row>
    <row r="18" spans="1:32" x14ac:dyDescent="0.2">
      <c r="A18" s="8">
        <v>8</v>
      </c>
      <c r="B18" s="9" t="s">
        <v>906</v>
      </c>
      <c r="C18" s="9">
        <v>114</v>
      </c>
      <c r="D18" s="9">
        <v>4</v>
      </c>
      <c r="E18" s="9">
        <v>0</v>
      </c>
      <c r="F18" s="9">
        <v>0</v>
      </c>
      <c r="G18" s="601">
        <f t="shared" si="0"/>
        <v>118</v>
      </c>
      <c r="H18" s="9">
        <f t="shared" ref="H18" si="7">C18</f>
        <v>114</v>
      </c>
      <c r="I18" s="9">
        <f t="shared" ref="I18" si="8">D18</f>
        <v>4</v>
      </c>
      <c r="J18" s="9">
        <f t="shared" ref="J18" si="9">E18</f>
        <v>0</v>
      </c>
      <c r="K18" s="9">
        <f t="shared" ref="K18" si="10">F18</f>
        <v>0</v>
      </c>
      <c r="L18" s="25">
        <f t="shared" ref="L18" si="11">G18</f>
        <v>118</v>
      </c>
      <c r="M18" s="9">
        <f t="shared" ref="M18" si="12">G18-L18</f>
        <v>0</v>
      </c>
      <c r="N18" s="9"/>
    </row>
    <row r="19" spans="1:32" x14ac:dyDescent="0.2">
      <c r="A19" s="3" t="s">
        <v>17</v>
      </c>
      <c r="B19" s="9"/>
      <c r="C19" s="25">
        <f t="shared" ref="C19:M19" si="13">SUM(C11:C18)</f>
        <v>1297</v>
      </c>
      <c r="D19" s="25">
        <f t="shared" si="13"/>
        <v>123</v>
      </c>
      <c r="E19" s="25">
        <f t="shared" si="13"/>
        <v>0</v>
      </c>
      <c r="F19" s="25">
        <f t="shared" si="13"/>
        <v>0</v>
      </c>
      <c r="G19" s="25">
        <f t="shared" si="13"/>
        <v>1420</v>
      </c>
      <c r="H19" s="25">
        <f t="shared" si="13"/>
        <v>1297</v>
      </c>
      <c r="I19" s="25">
        <f t="shared" si="13"/>
        <v>123</v>
      </c>
      <c r="J19" s="25">
        <f t="shared" si="13"/>
        <v>0</v>
      </c>
      <c r="K19" s="25">
        <f t="shared" si="13"/>
        <v>0</v>
      </c>
      <c r="L19" s="25">
        <f t="shared" si="13"/>
        <v>1420</v>
      </c>
      <c r="M19" s="25">
        <f t="shared" si="13"/>
        <v>0</v>
      </c>
      <c r="N19" s="9"/>
    </row>
    <row r="20" spans="1:32" x14ac:dyDescent="0.2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32" x14ac:dyDescent="0.2">
      <c r="A21" s="10" t="s">
        <v>8</v>
      </c>
    </row>
    <row r="22" spans="1:32" x14ac:dyDescent="0.2">
      <c r="A22" t="s">
        <v>9</v>
      </c>
    </row>
    <row r="23" spans="1:32" x14ac:dyDescent="0.2">
      <c r="A23" t="s">
        <v>10</v>
      </c>
      <c r="J23" s="11" t="s">
        <v>11</v>
      </c>
      <c r="K23" s="11"/>
      <c r="L23" s="11" t="s">
        <v>11</v>
      </c>
    </row>
    <row r="24" spans="1:32" x14ac:dyDescent="0.2">
      <c r="A24" s="15" t="s">
        <v>426</v>
      </c>
      <c r="J24" s="11"/>
      <c r="K24" s="11"/>
      <c r="L24" s="11"/>
    </row>
    <row r="25" spans="1:32" x14ac:dyDescent="0.2">
      <c r="C25" s="15" t="s">
        <v>427</v>
      </c>
      <c r="E25" s="12"/>
      <c r="F25" s="12"/>
      <c r="G25" s="12"/>
      <c r="H25" s="12"/>
      <c r="I25" s="12"/>
      <c r="J25" s="12"/>
      <c r="K25" s="12"/>
      <c r="L25" s="12"/>
      <c r="M25" s="12"/>
    </row>
    <row r="26" spans="1:32" x14ac:dyDescent="0.2">
      <c r="C26" s="456"/>
      <c r="E26" s="12"/>
      <c r="F26" s="12"/>
      <c r="G26" s="12"/>
      <c r="H26" s="12"/>
      <c r="I26" s="12"/>
      <c r="J26" s="12"/>
      <c r="K26" s="12"/>
      <c r="L26" s="12"/>
      <c r="M26" s="12"/>
    </row>
    <row r="27" spans="1:32" x14ac:dyDescent="0.2">
      <c r="C27" s="456"/>
      <c r="E27" s="12"/>
      <c r="F27" s="12"/>
      <c r="G27" s="12"/>
      <c r="H27" s="12"/>
      <c r="I27" s="12"/>
      <c r="J27" s="12"/>
      <c r="K27" s="12"/>
      <c r="L27" s="12"/>
      <c r="M27" s="12"/>
    </row>
    <row r="28" spans="1:32" x14ac:dyDescent="0.2">
      <c r="C28" s="15"/>
      <c r="E28" s="12"/>
      <c r="F28" s="12"/>
      <c r="G28" s="12"/>
      <c r="H28" s="12"/>
      <c r="I28" s="12"/>
      <c r="J28" s="12"/>
      <c r="K28" s="12"/>
      <c r="L28" s="12"/>
      <c r="M28" s="12"/>
    </row>
    <row r="29" spans="1:32" ht="12.75" customHeight="1" x14ac:dyDescent="0.2">
      <c r="A29" s="452"/>
      <c r="B29" s="452"/>
      <c r="C29" s="452"/>
      <c r="D29" s="452"/>
      <c r="E29" s="452"/>
      <c r="F29" s="452"/>
      <c r="G29" s="452"/>
      <c r="H29" s="452"/>
      <c r="I29" s="452"/>
      <c r="J29" s="452"/>
      <c r="M29" s="359" t="s">
        <v>912</v>
      </c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6"/>
      <c r="AA29" s="456"/>
    </row>
    <row r="30" spans="1:32" ht="12.75" customHeight="1" x14ac:dyDescent="0.2">
      <c r="A30" s="14" t="s">
        <v>12</v>
      </c>
      <c r="B30" s="452"/>
      <c r="C30" s="452"/>
      <c r="D30" s="452"/>
      <c r="E30" s="452"/>
      <c r="F30" s="452"/>
      <c r="G30" s="452"/>
      <c r="H30" s="452"/>
      <c r="I30" s="452"/>
      <c r="J30" s="452"/>
      <c r="M30" s="359" t="s">
        <v>913</v>
      </c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</row>
    <row r="31" spans="1:32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M31" s="359" t="s">
        <v>914</v>
      </c>
      <c r="O31" s="449"/>
      <c r="P31" s="449"/>
      <c r="Q31" s="449"/>
      <c r="R31" s="14"/>
      <c r="S31" s="14"/>
      <c r="T31" s="14"/>
      <c r="U31" s="14"/>
      <c r="Z31" s="14"/>
      <c r="AA31" s="14"/>
    </row>
    <row r="32" spans="1:32" x14ac:dyDescent="0.2">
      <c r="L32" s="457" t="s">
        <v>82</v>
      </c>
    </row>
    <row r="33" s="159" customFormat="1" x14ac:dyDescent="0.2"/>
  </sheetData>
  <mergeCells count="12">
    <mergeCell ref="A7:B7"/>
    <mergeCell ref="M8:M9"/>
    <mergeCell ref="D1:I1"/>
    <mergeCell ref="L1:M1"/>
    <mergeCell ref="B8:B9"/>
    <mergeCell ref="A8:A9"/>
    <mergeCell ref="A2:N2"/>
    <mergeCell ref="A3:N3"/>
    <mergeCell ref="A5:N5"/>
    <mergeCell ref="H8:L8"/>
    <mergeCell ref="C8:G8"/>
    <mergeCell ref="N8:N9"/>
  </mergeCells>
  <phoneticPr fontId="0" type="noConversion"/>
  <printOptions horizontalCentered="1"/>
  <pageMargins left="0.70866141732283472" right="0.70866141732283472" top="1.17" bottom="0" header="0.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66</vt:i4>
      </vt:variant>
    </vt:vector>
  </HeadingPairs>
  <TitlesOfParts>
    <vt:vector size="138" baseType="lpstr">
      <vt:lpstr>First-Page</vt:lpstr>
      <vt:lpstr>Contents</vt:lpstr>
      <vt:lpstr>Sheet1</vt:lpstr>
      <vt:lpstr>AT-1-Gen_Info </vt:lpstr>
      <vt:lpstr>AT-2-S1 BUDGET</vt:lpstr>
      <vt:lpstr>AT_2A_fundflow</vt:lpstr>
      <vt:lpstr>AT-2B_DBT</vt:lpstr>
      <vt:lpstr>AT-3</vt:lpstr>
      <vt:lpstr>AT3A_cvrg(Insti)_PY</vt:lpstr>
      <vt:lpstr>AT3B_cvrg(Insti)_UPY </vt:lpstr>
      <vt:lpstr>AT3C_cvrg(Insti)_UPY </vt:lpstr>
      <vt:lpstr>enrolment vs availed_PY</vt:lpstr>
      <vt:lpstr>enrolment vs availed_UPY</vt:lpstr>
      <vt:lpstr>AT-4B</vt:lpstr>
      <vt:lpstr>T5_PLAN_vs_PRFM</vt:lpstr>
      <vt:lpstr>T5A_PLAN_vs_PRFM </vt:lpstr>
      <vt:lpstr>T5B_PLAN_vs_PRFM  (2)</vt:lpstr>
      <vt:lpstr>T5C_Drought_PLAN_vs_PRFM </vt:lpstr>
      <vt:lpstr>T5D_Drought_PLAN_vs_PRFM  </vt:lpstr>
      <vt:lpstr>T6_FG_py_Utlsn</vt:lpstr>
      <vt:lpstr>T6A_FG_Upy_Utlsn </vt:lpstr>
      <vt:lpstr>T6B_Pay_FG_FCI_Pry</vt:lpstr>
      <vt:lpstr>T6C_Coarse_Grain</vt:lpstr>
      <vt:lpstr>T7_CC_PY_Utlsn</vt:lpstr>
      <vt:lpstr>T7ACC_UPY_Utlsn </vt:lpstr>
      <vt:lpstr>AT-8_Hon_CCH_Pry</vt:lpstr>
      <vt:lpstr>AT-8A_Hon_CCH_UPry</vt:lpstr>
      <vt:lpstr>AT9_TA</vt:lpstr>
      <vt:lpstr>AT10_MME</vt:lpstr>
      <vt:lpstr>AT10A_</vt:lpstr>
      <vt:lpstr>AT-10 B</vt:lpstr>
      <vt:lpstr>AT-10 C</vt:lpstr>
      <vt:lpstr>AT-10D</vt:lpstr>
      <vt:lpstr>AT-10 E</vt:lpstr>
      <vt:lpstr>AT-10 F</vt:lpstr>
      <vt:lpstr>AT11_KS Year wise</vt:lpstr>
      <vt:lpstr>AT11A_KS-District wise</vt:lpstr>
      <vt:lpstr>AT12_KD-New</vt:lpstr>
      <vt:lpstr>AT12A_KD-Replacement</vt:lpstr>
      <vt:lpstr>Mode of cooking</vt:lpstr>
      <vt:lpstr>AT-14</vt:lpstr>
      <vt:lpstr>AT-14 A</vt:lpstr>
      <vt:lpstr>AT-15</vt:lpstr>
      <vt:lpstr>AT-16</vt:lpstr>
      <vt:lpstr>AT_17_Coverage-RBSK </vt:lpstr>
      <vt:lpstr>AT18_Details_Community </vt:lpstr>
      <vt:lpstr>AT_19_Impl_Agency</vt:lpstr>
      <vt:lpstr>AT_20_CentralCookingagency </vt:lpstr>
      <vt:lpstr>AT-21</vt:lpstr>
      <vt:lpstr>AT-22</vt:lpstr>
      <vt:lpstr>AT-23 MIS</vt:lpstr>
      <vt:lpstr>AT-23A _AMS</vt:lpstr>
      <vt:lpstr>AT-24</vt:lpstr>
      <vt:lpstr>AT-25</vt:lpstr>
      <vt:lpstr>Sheet1 (2)</vt:lpstr>
      <vt:lpstr>AT26_NoWD</vt:lpstr>
      <vt:lpstr>AT26A_NoWD</vt:lpstr>
      <vt:lpstr>AT27_Req_FG_CA_Pry</vt:lpstr>
      <vt:lpstr>AT27A_Req_FG_CA_U Pry </vt:lpstr>
      <vt:lpstr>AT27B_Req_FG_CA_N CLP</vt:lpstr>
      <vt:lpstr>AT27C_Req_FG_Drought -Pry </vt:lpstr>
      <vt:lpstr>AT27D_Req_FG_Drought -UPry </vt:lpstr>
      <vt:lpstr>AT_28_RqmtKitchen</vt:lpstr>
      <vt:lpstr>AT-28A_RqmtPlinthArea</vt:lpstr>
      <vt:lpstr>AT-28B_Kitchen repair</vt:lpstr>
      <vt:lpstr>AT29_New_KD </vt:lpstr>
      <vt:lpstr>AT29_A_Replacement KD</vt:lpstr>
      <vt:lpstr>AT-30_Coook-cum-Helper</vt:lpstr>
      <vt:lpstr>AT_31_Budget_provision </vt:lpstr>
      <vt:lpstr>AT32_Drought Pry Util</vt:lpstr>
      <vt:lpstr>AT-32A Drought UPry Util</vt:lpstr>
      <vt:lpstr>Sheet2</vt:lpstr>
      <vt:lpstr>'AT_17_Coverage-RBSK '!Print_Area</vt:lpstr>
      <vt:lpstr>AT_19_Impl_Agency!Print_Area</vt:lpstr>
      <vt:lpstr>'AT_20_CentralCookingagency '!Print_Area</vt:lpstr>
      <vt:lpstr>AT_28_RqmtKitchen!Print_Area</vt:lpstr>
      <vt:lpstr>AT_2A_fundflow!Print_Area</vt:lpstr>
      <vt:lpstr>'AT_31_Budget_provision '!Print_Area</vt:lpstr>
      <vt:lpstr>'AT-10 B'!Print_Area</vt:lpstr>
      <vt:lpstr>'AT-10 C'!Print_Area</vt:lpstr>
      <vt:lpstr>'AT-10 E'!Print_Area</vt:lpstr>
      <vt:lpstr>'AT-10 F'!Print_Area</vt:lpstr>
      <vt:lpstr>AT10_MME!Print_Area</vt:lpstr>
      <vt:lpstr>AT10A_!Print_Area</vt:lpstr>
      <vt:lpstr>'AT-10D'!Print_Area</vt:lpstr>
      <vt:lpstr>'AT11_KS Year wise'!Print_Area</vt:lpstr>
      <vt:lpstr>'AT11A_KS-District wise'!Print_Area</vt:lpstr>
      <vt:lpstr>'AT12_KD-New'!Print_Area</vt:lpstr>
      <vt:lpstr>'AT12A_KD-Replacement'!Print_Area</vt:lpstr>
      <vt:lpstr>'AT-14'!Print_Area</vt:lpstr>
      <vt:lpstr>'AT-14 A'!Print_Area</vt:lpstr>
      <vt:lpstr>'AT-15'!Print_Area</vt:lpstr>
      <vt:lpstr>'AT-16'!Print_Area</vt:lpstr>
      <vt:lpstr>'AT18_Details_Community '!Print_Area</vt:lpstr>
      <vt:lpstr>'AT-1-Gen_Info '!Print_Area</vt:lpstr>
      <vt:lpstr>'AT-23A _AMS'!Print_Area</vt:lpstr>
      <vt:lpstr>'AT-24'!Print_Area</vt:lpstr>
      <vt:lpstr>'AT-25'!Print_Area</vt:lpstr>
      <vt:lpstr>AT26_NoWD!Print_Area</vt:lpstr>
      <vt:lpstr>AT26A_NoWD!Print_Area</vt:lpstr>
      <vt:lpstr>AT27_Req_FG_CA_Pry!Print_Area</vt:lpstr>
      <vt:lpstr>'AT27A_Req_FG_CA_U Pry '!Print_Area</vt:lpstr>
      <vt:lpstr>'AT27B_Req_FG_CA_N CLP'!Print_Area</vt:lpstr>
      <vt:lpstr>'AT27C_Req_FG_Drought -Pry '!Print_Area</vt:lpstr>
      <vt:lpstr>'AT27D_Req_FG_Drought -UPry '!Print_Area</vt:lpstr>
      <vt:lpstr>'AT-28A_RqmtPlinthArea'!Print_Area</vt:lpstr>
      <vt:lpstr>'AT-28B_Kitchen repair'!Print_Area</vt:lpstr>
      <vt:lpstr>'AT29_A_Replacement KD'!Print_Area</vt:lpstr>
      <vt:lpstr>'AT29_New_KD '!Print_Area</vt:lpstr>
      <vt:lpstr>'AT-2B_DBT'!Print_Area</vt:lpstr>
      <vt:lpstr>'AT-2-S1 BUDGET'!Print_Area</vt:lpstr>
      <vt:lpstr>'AT-30_Coook-cum-Helper'!Print_Area</vt:lpstr>
      <vt:lpstr>'AT32_Drought Pry Util'!Print_Area</vt:lpstr>
      <vt:lpstr>'AT-32A Drought UPry Util'!Print_Area</vt:lpstr>
      <vt:lpstr>'AT3A_cvrg(Insti)_PY'!Print_Area</vt:lpstr>
      <vt:lpstr>'AT3B_cvrg(Insti)_UPY '!Print_Area</vt:lpstr>
      <vt:lpstr>'AT3C_cvrg(Insti)_UPY '!Print_Area</vt:lpstr>
      <vt:lpstr>'AT-8_Hon_CCH_Pry'!Print_Area</vt:lpstr>
      <vt:lpstr>'AT-8A_Hon_CCH_UPry'!Print_Area</vt:lpstr>
      <vt:lpstr>AT9_TA!Print_Area</vt:lpstr>
      <vt:lpstr>Contents!Print_Area</vt:lpstr>
      <vt:lpstr>'enrolment vs availed_PY'!Print_Area</vt:lpstr>
      <vt:lpstr>'enrolment vs availed_UPY'!Print_Area</vt:lpstr>
      <vt:lpstr>'First-Page'!Print_Area</vt:lpstr>
      <vt:lpstr>'Mode of cooking'!Print_Area</vt:lpstr>
      <vt:lpstr>Sheet1!Print_Area</vt:lpstr>
      <vt:lpstr>'Sheet1 (2)'!Print_Area</vt:lpstr>
      <vt:lpstr>T5_PLAN_vs_PRFM!Print_Area</vt:lpstr>
      <vt:lpstr>'T5A_PLAN_vs_PRFM '!Print_Area</vt:lpstr>
      <vt:lpstr>'T5B_PLAN_vs_PRFM  (2)'!Print_Area</vt:lpstr>
      <vt:lpstr>'T5C_Drought_PLAN_vs_PRFM '!Print_Area</vt:lpstr>
      <vt:lpstr>'T5D_Drought_PLAN_vs_PRFM  '!Print_Area</vt:lpstr>
      <vt:lpstr>T6_FG_py_Utlsn!Print_Area</vt:lpstr>
      <vt:lpstr>'T6A_FG_Upy_Utlsn '!Print_Area</vt:lpstr>
      <vt:lpstr>T6B_Pay_FG_FCI_Pry!Print_Area</vt:lpstr>
      <vt:lpstr>T6C_Coarse_Grain!Print_Area</vt:lpstr>
      <vt:lpstr>T7_CC_PY_Utlsn!Print_Area</vt:lpstr>
      <vt:lpstr>'T7ACC_UPY_Utlsn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s.k sinha</cp:lastModifiedBy>
  <cp:lastPrinted>2020-05-21T05:34:22Z</cp:lastPrinted>
  <dcterms:created xsi:type="dcterms:W3CDTF">1996-10-14T23:33:28Z</dcterms:created>
  <dcterms:modified xsi:type="dcterms:W3CDTF">2020-06-28T17:11:00Z</dcterms:modified>
</cp:coreProperties>
</file>